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C:\Users\kmichaelidou\Desktop\Συνταξιοδοτικο\ΕΝΤΥΠΑ ΝΕΟΥ ΣΧΕΔΙΟΥ\Εγκυκλίου\"/>
    </mc:Choice>
  </mc:AlternateContent>
  <xr:revisionPtr revIDLastSave="0" documentId="13_ncr:1_{868D0DEF-DEF9-4448-9C88-7DAC83341BD2}" xr6:coauthVersionLast="47" xr6:coauthVersionMax="47" xr10:uidLastSave="{00000000-0000-0000-0000-000000000000}"/>
  <bookViews>
    <workbookView xWindow="5550" yWindow="2055" windowWidth="21600" windowHeight="11295" xr2:uid="{00000000-000D-0000-FFFF-FFFF00000000}"/>
  </bookViews>
  <sheets>
    <sheet name="Γ.Λ.65ΣΤ " sheetId="71" r:id="rId1"/>
  </sheets>
  <definedNames>
    <definedName name="_xlnm.Print_Area" localSheetId="0">'Γ.Λ.65ΣΤ '!$A$1:$X$222</definedName>
    <definedName name="Z_2B306B79_28E4_4F51_9625_5D7284185C87_.wvu.PrintArea" localSheetId="0" hidden="1">'Γ.Λ.65ΣΤ '!$A$1:$X$226</definedName>
    <definedName name="Z_2B306B79_28E4_4F51_9625_5D7284185C87_.wvu.Rows" localSheetId="0" hidden="1">'Γ.Λ.65ΣΤ '!#REF!,'Γ.Λ.65ΣΤ '!$231:$569</definedName>
  </definedNames>
  <calcPr calcId="191029" fullPrecision="0"/>
  <customWorkbookViews>
    <customWorkbookView name="GEORGE - Personal View" guid="{2B306B79-28E4-4F51-9625-5D7284185C87}" mergeInterval="0" personalView="1" maximized="1" windowWidth="1916" windowHeight="795" activeSheetId="3"/>
  </customWorkbookViews>
</workbook>
</file>

<file path=xl/calcChain.xml><?xml version="1.0" encoding="utf-8"?>
<calcChain xmlns="http://schemas.openxmlformats.org/spreadsheetml/2006/main">
  <c r="X123" i="71" l="1"/>
  <c r="V123" i="71"/>
  <c r="T123" i="71"/>
  <c r="AL481" i="71"/>
  <c r="AN478" i="71"/>
  <c r="AO478" i="71" s="1"/>
  <c r="AN477" i="71"/>
  <c r="AO477" i="71" s="1"/>
  <c r="AN476" i="71"/>
  <c r="AO476" i="71" s="1"/>
  <c r="AN475" i="71"/>
  <c r="AO475" i="71" s="1"/>
  <c r="AN474" i="71"/>
  <c r="AO474" i="71" s="1"/>
  <c r="AN473" i="71"/>
  <c r="AO473" i="71" s="1"/>
  <c r="AN472" i="71"/>
  <c r="AO472" i="71" s="1"/>
  <c r="AO471" i="71"/>
  <c r="AN471" i="71"/>
  <c r="AN470" i="71"/>
  <c r="AO470" i="71" s="1"/>
  <c r="AN469" i="71"/>
  <c r="AO469" i="71" s="1"/>
  <c r="AO468" i="71"/>
  <c r="AN468" i="71"/>
  <c r="AO467" i="71"/>
  <c r="AN467" i="71"/>
  <c r="AN466" i="71"/>
  <c r="AO466" i="71" s="1"/>
  <c r="AO465" i="71"/>
  <c r="AN465" i="71"/>
  <c r="AN464" i="71"/>
  <c r="AO464" i="71" s="1"/>
  <c r="AN463" i="71"/>
  <c r="AO463" i="71" s="1"/>
  <c r="AN462" i="71"/>
  <c r="AO462" i="71" s="1"/>
  <c r="AN461" i="71"/>
  <c r="AO461" i="71" s="1"/>
  <c r="AN460" i="71"/>
  <c r="AO460" i="71" s="1"/>
  <c r="AN459" i="71"/>
  <c r="AO459" i="71" s="1"/>
  <c r="AN458" i="71"/>
  <c r="AO458" i="71" s="1"/>
  <c r="AN457" i="71"/>
  <c r="AO457" i="71" s="1"/>
  <c r="AN456" i="71"/>
  <c r="AO456" i="71" s="1"/>
  <c r="K406" i="71"/>
  <c r="J406" i="71"/>
  <c r="H406" i="71"/>
  <c r="D406" i="71"/>
  <c r="B406" i="71"/>
  <c r="K405" i="71"/>
  <c r="J405" i="71"/>
  <c r="H405" i="71"/>
  <c r="D405" i="71"/>
  <c r="B405" i="71"/>
  <c r="H404" i="71"/>
  <c r="D404" i="71"/>
  <c r="B404" i="71"/>
  <c r="K404" i="71" s="1"/>
  <c r="D403" i="71"/>
  <c r="B403" i="71"/>
  <c r="K403" i="71" s="1"/>
  <c r="K402" i="71"/>
  <c r="D402" i="71"/>
  <c r="B402" i="71"/>
  <c r="J402" i="71" s="1"/>
  <c r="D401" i="71"/>
  <c r="B401" i="71"/>
  <c r="K401" i="71" s="1"/>
  <c r="K400" i="71"/>
  <c r="D400" i="71"/>
  <c r="B400" i="71"/>
  <c r="J400" i="71" s="1"/>
  <c r="AU399" i="71"/>
  <c r="K399" i="71"/>
  <c r="J399" i="71"/>
  <c r="H399" i="71"/>
  <c r="D399" i="71"/>
  <c r="B399" i="71"/>
  <c r="K398" i="71"/>
  <c r="J398" i="71"/>
  <c r="H398" i="71"/>
  <c r="D398" i="71"/>
  <c r="B398" i="71"/>
  <c r="K397" i="71"/>
  <c r="D397" i="71"/>
  <c r="B397" i="71"/>
  <c r="J397" i="71" s="1"/>
  <c r="D396" i="71"/>
  <c r="B396" i="71"/>
  <c r="K396" i="71" s="1"/>
  <c r="H395" i="71"/>
  <c r="D395" i="71"/>
  <c r="B395" i="71"/>
  <c r="K395" i="71" s="1"/>
  <c r="K394" i="71"/>
  <c r="J394" i="71"/>
  <c r="D394" i="71"/>
  <c r="B394" i="71"/>
  <c r="H394" i="71" s="1"/>
  <c r="D393" i="71"/>
  <c r="B393" i="71"/>
  <c r="K393" i="71" s="1"/>
  <c r="K392" i="71"/>
  <c r="J392" i="71"/>
  <c r="H392" i="71"/>
  <c r="D392" i="71"/>
  <c r="B392" i="71"/>
  <c r="H391" i="71"/>
  <c r="D391" i="71"/>
  <c r="B391" i="71"/>
  <c r="K391" i="71" s="1"/>
  <c r="K390" i="71"/>
  <c r="J390" i="71"/>
  <c r="H390" i="71"/>
  <c r="D390" i="71"/>
  <c r="B390" i="71"/>
  <c r="H389" i="71"/>
  <c r="D389" i="71"/>
  <c r="B389" i="71"/>
  <c r="K389" i="71" s="1"/>
  <c r="K388" i="71"/>
  <c r="J388" i="71"/>
  <c r="H388" i="71"/>
  <c r="D388" i="71"/>
  <c r="B388" i="71"/>
  <c r="H387" i="71"/>
  <c r="D387" i="71"/>
  <c r="B387" i="71"/>
  <c r="K387" i="71" s="1"/>
  <c r="AZ386" i="71"/>
  <c r="BA385" i="71"/>
  <c r="BA386" i="71" s="1"/>
  <c r="AZ385" i="71"/>
  <c r="BA384" i="71"/>
  <c r="AZ384" i="71"/>
  <c r="BA382" i="71"/>
  <c r="AZ382" i="71"/>
  <c r="K373" i="71"/>
  <c r="J373" i="71"/>
  <c r="D373" i="71"/>
  <c r="B373" i="71"/>
  <c r="H373" i="71" s="1"/>
  <c r="D372" i="71"/>
  <c r="B372" i="71"/>
  <c r="K372" i="71" s="1"/>
  <c r="K371" i="71"/>
  <c r="J371" i="71"/>
  <c r="H371" i="71"/>
  <c r="D371" i="71"/>
  <c r="B371" i="71"/>
  <c r="H370" i="71"/>
  <c r="D370" i="71"/>
  <c r="B370" i="71"/>
  <c r="K370" i="71" s="1"/>
  <c r="J369" i="71"/>
  <c r="D369" i="71"/>
  <c r="B369" i="71"/>
  <c r="H369" i="71" s="1"/>
  <c r="K368" i="71"/>
  <c r="D368" i="71"/>
  <c r="B368" i="71"/>
  <c r="J368" i="71" s="1"/>
  <c r="K367" i="71"/>
  <c r="J367" i="71"/>
  <c r="D367" i="71"/>
  <c r="B367" i="71"/>
  <c r="H367" i="71" s="1"/>
  <c r="K366" i="71"/>
  <c r="J366" i="71"/>
  <c r="H366" i="71"/>
  <c r="D366" i="71"/>
  <c r="B366" i="71"/>
  <c r="K365" i="71"/>
  <c r="J365" i="71"/>
  <c r="H365" i="71"/>
  <c r="D365" i="71"/>
  <c r="B365" i="71"/>
  <c r="K364" i="71"/>
  <c r="D364" i="71"/>
  <c r="B364" i="71"/>
  <c r="J364" i="71" s="1"/>
  <c r="D363" i="71"/>
  <c r="B363" i="71"/>
  <c r="K363" i="71" s="1"/>
  <c r="H362" i="71"/>
  <c r="D362" i="71"/>
  <c r="B362" i="71"/>
  <c r="K362" i="71" s="1"/>
  <c r="K361" i="71"/>
  <c r="J361" i="71"/>
  <c r="D361" i="71"/>
  <c r="B361" i="71"/>
  <c r="H361" i="71" s="1"/>
  <c r="D360" i="71"/>
  <c r="B360" i="71"/>
  <c r="K360" i="71" s="1"/>
  <c r="K359" i="71"/>
  <c r="J359" i="71"/>
  <c r="H359" i="71"/>
  <c r="D359" i="71"/>
  <c r="B359" i="71"/>
  <c r="H358" i="71"/>
  <c r="D358" i="71"/>
  <c r="B358" i="71"/>
  <c r="K358" i="71" s="1"/>
  <c r="J357" i="71"/>
  <c r="D357" i="71"/>
  <c r="B357" i="71"/>
  <c r="H357" i="71" s="1"/>
  <c r="K356" i="71"/>
  <c r="D356" i="71"/>
  <c r="B356" i="71"/>
  <c r="J356" i="71" s="1"/>
  <c r="K355" i="71"/>
  <c r="J355" i="71"/>
  <c r="D355" i="71"/>
  <c r="B355" i="71"/>
  <c r="H355" i="71" s="1"/>
  <c r="K354" i="71"/>
  <c r="J354" i="71"/>
  <c r="H354" i="71"/>
  <c r="D354" i="71"/>
  <c r="B354" i="71"/>
  <c r="M196" i="71"/>
  <c r="W169" i="71"/>
  <c r="W171" i="71" s="1"/>
  <c r="N169" i="71"/>
  <c r="J169" i="71"/>
  <c r="BK168" i="71"/>
  <c r="BJ168" i="71"/>
  <c r="BI168" i="71"/>
  <c r="BD168" i="71"/>
  <c r="BC168" i="71"/>
  <c r="BB168" i="71"/>
  <c r="BK167" i="71"/>
  <c r="BJ167" i="71"/>
  <c r="BI167" i="71"/>
  <c r="BD167" i="71"/>
  <c r="BC167" i="71"/>
  <c r="BB167" i="71"/>
  <c r="BK166" i="71"/>
  <c r="BJ166" i="71"/>
  <c r="BI166" i="71"/>
  <c r="BD166" i="71"/>
  <c r="BC166" i="71"/>
  <c r="BB166" i="71"/>
  <c r="BK165" i="71"/>
  <c r="BJ165" i="71"/>
  <c r="BI165" i="71"/>
  <c r="BD165" i="71"/>
  <c r="BC165" i="71"/>
  <c r="BB165" i="71"/>
  <c r="BK164" i="71"/>
  <c r="BJ164" i="71"/>
  <c r="BI164" i="71"/>
  <c r="BD164" i="71"/>
  <c r="BC164" i="71"/>
  <c r="BB164" i="71"/>
  <c r="BK163" i="71"/>
  <c r="BJ163" i="71"/>
  <c r="BI163" i="71"/>
  <c r="BD163" i="71"/>
  <c r="BC163" i="71"/>
  <c r="BB163" i="71"/>
  <c r="BK162" i="71"/>
  <c r="BJ162" i="71"/>
  <c r="BI162" i="71"/>
  <c r="BD162" i="71"/>
  <c r="BC162" i="71"/>
  <c r="BB162" i="71"/>
  <c r="BK161" i="71"/>
  <c r="BJ161" i="71"/>
  <c r="BI161" i="71"/>
  <c r="BD161" i="71"/>
  <c r="BC161" i="71"/>
  <c r="BB161" i="71"/>
  <c r="BK160" i="71"/>
  <c r="BJ160" i="71"/>
  <c r="BI160" i="71"/>
  <c r="BD160" i="71"/>
  <c r="BC160" i="71"/>
  <c r="BB160" i="71"/>
  <c r="BK159" i="71"/>
  <c r="BJ159" i="71"/>
  <c r="BI159" i="71"/>
  <c r="BD159" i="71"/>
  <c r="BC159" i="71"/>
  <c r="BB159" i="71"/>
  <c r="BK158" i="71"/>
  <c r="BJ158" i="71"/>
  <c r="BI158" i="71"/>
  <c r="BD158" i="71"/>
  <c r="BC158" i="71"/>
  <c r="BB158" i="71"/>
  <c r="BK157" i="71"/>
  <c r="BJ157" i="71"/>
  <c r="BI157" i="71"/>
  <c r="BD157" i="71"/>
  <c r="BC157" i="71"/>
  <c r="BB157" i="71"/>
  <c r="BK156" i="71"/>
  <c r="BJ156" i="71"/>
  <c r="BI156" i="71"/>
  <c r="BD156" i="71"/>
  <c r="BC156" i="71"/>
  <c r="BB156" i="71"/>
  <c r="BK155" i="71"/>
  <c r="BJ155" i="71"/>
  <c r="BI155" i="71"/>
  <c r="BD155" i="71"/>
  <c r="BC155" i="71"/>
  <c r="BB155" i="71"/>
  <c r="BK154" i="71"/>
  <c r="BJ154" i="71"/>
  <c r="BI154" i="71"/>
  <c r="BD154" i="71"/>
  <c r="BC154" i="71"/>
  <c r="BB154" i="71"/>
  <c r="BK153" i="71"/>
  <c r="BJ153" i="71"/>
  <c r="BI153" i="71"/>
  <c r="BD153" i="71"/>
  <c r="BC153" i="71"/>
  <c r="BB153" i="71"/>
  <c r="BK152" i="71"/>
  <c r="BJ152" i="71"/>
  <c r="BI152" i="71"/>
  <c r="BD152" i="71"/>
  <c r="BC152" i="71"/>
  <c r="BB152" i="71"/>
  <c r="BK151" i="71"/>
  <c r="BJ151" i="71"/>
  <c r="BI151" i="71"/>
  <c r="BI169" i="71" s="1"/>
  <c r="BI173" i="71" s="1"/>
  <c r="BD151" i="71"/>
  <c r="BC151" i="71"/>
  <c r="BB151" i="71"/>
  <c r="BK150" i="71"/>
  <c r="BK169" i="71" s="1"/>
  <c r="BK173" i="71" s="1"/>
  <c r="BJ150" i="71"/>
  <c r="BJ169" i="71" s="1"/>
  <c r="BJ173" i="71" s="1"/>
  <c r="BI150" i="71"/>
  <c r="BD150" i="71"/>
  <c r="BD169" i="71" s="1"/>
  <c r="BD173" i="71" s="1"/>
  <c r="BC150" i="71"/>
  <c r="BC169" i="71" s="1"/>
  <c r="BC173" i="71" s="1"/>
  <c r="BB150" i="71"/>
  <c r="BB169" i="71" s="1"/>
  <c r="BB173" i="71" s="1"/>
  <c r="BK144" i="71"/>
  <c r="BJ144" i="71"/>
  <c r="BI144" i="71"/>
  <c r="BD144" i="71"/>
  <c r="BC144" i="71"/>
  <c r="BB144" i="71"/>
  <c r="BK143" i="71"/>
  <c r="BJ143" i="71"/>
  <c r="BI143" i="71"/>
  <c r="BD143" i="71"/>
  <c r="BC143" i="71"/>
  <c r="BB143" i="71"/>
  <c r="BK142" i="71"/>
  <c r="BJ142" i="71"/>
  <c r="BI142" i="71"/>
  <c r="BD142" i="71"/>
  <c r="BC142" i="71"/>
  <c r="BB142" i="71"/>
  <c r="BK141" i="71"/>
  <c r="BJ141" i="71"/>
  <c r="BI141" i="71"/>
  <c r="BD141" i="71"/>
  <c r="BC141" i="71"/>
  <c r="BB141" i="71"/>
  <c r="BK140" i="71"/>
  <c r="BJ140" i="71"/>
  <c r="BI140" i="71"/>
  <c r="BD140" i="71"/>
  <c r="BC140" i="71"/>
  <c r="BB140" i="71"/>
  <c r="BK139" i="71"/>
  <c r="BJ139" i="71"/>
  <c r="BI139" i="71"/>
  <c r="BD139" i="71"/>
  <c r="BC139" i="71"/>
  <c r="BB139" i="71"/>
  <c r="BK138" i="71"/>
  <c r="BJ138" i="71"/>
  <c r="BI138" i="71"/>
  <c r="BD138" i="71"/>
  <c r="BC138" i="71"/>
  <c r="BB138" i="71"/>
  <c r="BK137" i="71"/>
  <c r="BJ137" i="71"/>
  <c r="BI137" i="71"/>
  <c r="BD137" i="71"/>
  <c r="BC137" i="71"/>
  <c r="BB137" i="71"/>
  <c r="BK136" i="71"/>
  <c r="BJ136" i="71"/>
  <c r="BI136" i="71"/>
  <c r="BD136" i="71"/>
  <c r="BC136" i="71"/>
  <c r="BB136" i="71"/>
  <c r="BK135" i="71"/>
  <c r="BJ135" i="71"/>
  <c r="BI135" i="71"/>
  <c r="BD135" i="71"/>
  <c r="BC135" i="71"/>
  <c r="BB135" i="71"/>
  <c r="BK134" i="71"/>
  <c r="BJ134" i="71"/>
  <c r="BI134" i="71"/>
  <c r="BD134" i="71"/>
  <c r="BC134" i="71"/>
  <c r="BB134" i="71"/>
  <c r="BK133" i="71"/>
  <c r="BJ133" i="71"/>
  <c r="BI133" i="71"/>
  <c r="BD133" i="71"/>
  <c r="BC133" i="71"/>
  <c r="BB133" i="71"/>
  <c r="BK132" i="71"/>
  <c r="BJ132" i="71"/>
  <c r="BI132" i="71"/>
  <c r="BD132" i="71"/>
  <c r="BC132" i="71"/>
  <c r="BB132" i="71"/>
  <c r="AO132" i="71"/>
  <c r="BK131" i="71"/>
  <c r="BJ131" i="71"/>
  <c r="BI131" i="71"/>
  <c r="BD131" i="71"/>
  <c r="BC131" i="71"/>
  <c r="BB131" i="71"/>
  <c r="AN131" i="71"/>
  <c r="AO131" i="71" s="1"/>
  <c r="AM131" i="71"/>
  <c r="BK130" i="71"/>
  <c r="BJ130" i="71"/>
  <c r="BI130" i="71"/>
  <c r="BD130" i="71"/>
  <c r="BC130" i="71"/>
  <c r="BB130" i="71"/>
  <c r="BK129" i="71"/>
  <c r="BJ129" i="71"/>
  <c r="BI129" i="71"/>
  <c r="BD129" i="71"/>
  <c r="BC129" i="71"/>
  <c r="BB129" i="71"/>
  <c r="BK128" i="71"/>
  <c r="BJ128" i="71"/>
  <c r="BI128" i="71"/>
  <c r="BD128" i="71"/>
  <c r="BC128" i="71"/>
  <c r="BB128" i="71"/>
  <c r="BH127" i="71"/>
  <c r="BG127" i="71" s="1"/>
  <c r="BF127" i="71"/>
  <c r="BD127" i="71"/>
  <c r="BD146" i="71" s="1"/>
  <c r="BC127" i="71"/>
  <c r="BA127" i="71"/>
  <c r="AZ127" i="71"/>
  <c r="BB127" i="71" s="1"/>
  <c r="AY127" i="71"/>
  <c r="BK126" i="71"/>
  <c r="BJ126" i="71"/>
  <c r="BI126" i="71"/>
  <c r="BD126" i="71"/>
  <c r="BC126" i="71"/>
  <c r="BC146" i="71" s="1"/>
  <c r="BB126" i="71"/>
  <c r="AV125" i="71"/>
  <c r="AT125" i="71"/>
  <c r="AR125" i="71"/>
  <c r="X125" i="71" s="1"/>
  <c r="AU123" i="71"/>
  <c r="AT123" i="71"/>
  <c r="AR123" i="71"/>
  <c r="AU122" i="71"/>
  <c r="AT122" i="71"/>
  <c r="AR122" i="71"/>
  <c r="AU121" i="71"/>
  <c r="AR121" i="71"/>
  <c r="AR120" i="71"/>
  <c r="X120" i="71"/>
  <c r="V120" i="71"/>
  <c r="T120" i="71"/>
  <c r="X117" i="71"/>
  <c r="T114" i="71"/>
  <c r="F114" i="71"/>
  <c r="AA95" i="71"/>
  <c r="Z95" i="71"/>
  <c r="AD94" i="71"/>
  <c r="AC94" i="71"/>
  <c r="AB94" i="71"/>
  <c r="AA94" i="71"/>
  <c r="Z94" i="71"/>
  <c r="K94" i="71"/>
  <c r="J94" i="71"/>
  <c r="H94" i="71"/>
  <c r="AD93" i="71"/>
  <c r="AB93" i="71"/>
  <c r="AA93" i="71"/>
  <c r="Z93" i="71"/>
  <c r="AC93" i="71" s="1"/>
  <c r="K93" i="71"/>
  <c r="J93" i="71"/>
  <c r="H93" i="71"/>
  <c r="AA92" i="71"/>
  <c r="Z92" i="71"/>
  <c r="AB92" i="71" s="1"/>
  <c r="K92" i="71"/>
  <c r="J92" i="71"/>
  <c r="H92" i="71"/>
  <c r="AD91" i="71"/>
  <c r="AC91" i="71"/>
  <c r="AB91" i="71"/>
  <c r="AA91" i="71"/>
  <c r="Z91" i="71"/>
  <c r="K91" i="71"/>
  <c r="J91" i="71"/>
  <c r="H91" i="71"/>
  <c r="AD90" i="71"/>
  <c r="AB90" i="71"/>
  <c r="AA90" i="71"/>
  <c r="Z90" i="71"/>
  <c r="AC90" i="71" s="1"/>
  <c r="K90" i="71"/>
  <c r="J90" i="71"/>
  <c r="H90" i="71"/>
  <c r="AA89" i="71"/>
  <c r="Z89" i="71"/>
  <c r="AD89" i="71" s="1"/>
  <c r="K89" i="71"/>
  <c r="J89" i="71"/>
  <c r="H89" i="71"/>
  <c r="AD88" i="71"/>
  <c r="AC88" i="71"/>
  <c r="AB88" i="71"/>
  <c r="AA88" i="71"/>
  <c r="Z88" i="71"/>
  <c r="K88" i="71"/>
  <c r="J88" i="71"/>
  <c r="H88" i="71"/>
  <c r="AD87" i="71"/>
  <c r="AB87" i="71"/>
  <c r="AA87" i="71"/>
  <c r="Z87" i="71"/>
  <c r="AC87" i="71" s="1"/>
  <c r="K87" i="71"/>
  <c r="J87" i="71"/>
  <c r="H87" i="71"/>
  <c r="AA86" i="71"/>
  <c r="Z86" i="71"/>
  <c r="AD86" i="71" s="1"/>
  <c r="K86" i="71"/>
  <c r="J86" i="71"/>
  <c r="H86" i="71"/>
  <c r="AD85" i="71"/>
  <c r="AC85" i="71"/>
  <c r="AB85" i="71"/>
  <c r="AA85" i="71"/>
  <c r="Z85" i="71"/>
  <c r="K85" i="71"/>
  <c r="J85" i="71"/>
  <c r="H85" i="71"/>
  <c r="AD84" i="71"/>
  <c r="AB84" i="71"/>
  <c r="AA84" i="71"/>
  <c r="Z84" i="71"/>
  <c r="AC84" i="71" s="1"/>
  <c r="K84" i="71"/>
  <c r="J84" i="71"/>
  <c r="H84" i="71"/>
  <c r="AA83" i="71"/>
  <c r="Z83" i="71"/>
  <c r="AB83" i="71" s="1"/>
  <c r="K83" i="71"/>
  <c r="J83" i="71"/>
  <c r="H83" i="71"/>
  <c r="AD82" i="71"/>
  <c r="AC82" i="71"/>
  <c r="AB82" i="71"/>
  <c r="AA82" i="71"/>
  <c r="Z82" i="71"/>
  <c r="K82" i="71"/>
  <c r="J82" i="71"/>
  <c r="H82" i="71"/>
  <c r="AG81" i="71"/>
  <c r="AF81" i="71"/>
  <c r="AD81" i="71"/>
  <c r="AC81" i="71"/>
  <c r="AB81" i="71"/>
  <c r="AA81" i="71"/>
  <c r="Z81" i="71"/>
  <c r="K81" i="71"/>
  <c r="J81" i="71"/>
  <c r="H81" i="71"/>
  <c r="AI80" i="71"/>
  <c r="AG80" i="71"/>
  <c r="AF80" i="71"/>
  <c r="AH80" i="71" s="1"/>
  <c r="AD80" i="71"/>
  <c r="AA80" i="71"/>
  <c r="Z80" i="71"/>
  <c r="AC80" i="71" s="1"/>
  <c r="K80" i="71"/>
  <c r="J80" i="71"/>
  <c r="H80" i="71"/>
  <c r="AJ79" i="71"/>
  <c r="AG79" i="71"/>
  <c r="AF79" i="71"/>
  <c r="AI79" i="71" s="1"/>
  <c r="AA79" i="71"/>
  <c r="Z79" i="71"/>
  <c r="AD79" i="71" s="1"/>
  <c r="K79" i="71"/>
  <c r="J79" i="71"/>
  <c r="H79" i="71"/>
  <c r="AJ78" i="71"/>
  <c r="AI78" i="71"/>
  <c r="AH78" i="71"/>
  <c r="AG78" i="71"/>
  <c r="AF78" i="71"/>
  <c r="AA78" i="71"/>
  <c r="Z78" i="71"/>
  <c r="AB78" i="71" s="1"/>
  <c r="K78" i="71"/>
  <c r="J78" i="71"/>
  <c r="J95" i="71" s="1"/>
  <c r="H78" i="71"/>
  <c r="AJ77" i="71"/>
  <c r="AI77" i="71"/>
  <c r="AH77" i="71"/>
  <c r="AG77" i="71"/>
  <c r="AF77" i="71"/>
  <c r="AD77" i="71"/>
  <c r="AC77" i="71"/>
  <c r="AB77" i="71"/>
  <c r="AA77" i="71"/>
  <c r="Z77" i="71"/>
  <c r="K77" i="71"/>
  <c r="J77" i="71"/>
  <c r="H77" i="71"/>
  <c r="AJ76" i="71"/>
  <c r="AI76" i="71"/>
  <c r="AG76" i="71"/>
  <c r="AF76" i="71"/>
  <c r="AH76" i="71" s="1"/>
  <c r="AA76" i="71"/>
  <c r="Z76" i="71"/>
  <c r="AD76" i="71" s="1"/>
  <c r="K76" i="71"/>
  <c r="K95" i="71" s="1"/>
  <c r="J76" i="71"/>
  <c r="H76" i="71"/>
  <c r="H95" i="71" s="1"/>
  <c r="K70" i="71"/>
  <c r="D70" i="71"/>
  <c r="B70" i="71"/>
  <c r="B350" i="71" s="1"/>
  <c r="Z69" i="71"/>
  <c r="AD69" i="71" s="1"/>
  <c r="K69" i="71"/>
  <c r="H69" i="71"/>
  <c r="D69" i="71"/>
  <c r="B69" i="71"/>
  <c r="B349" i="71" s="1"/>
  <c r="D68" i="71"/>
  <c r="B68" i="71"/>
  <c r="B348" i="71" s="1"/>
  <c r="D348" i="71" s="1"/>
  <c r="D67" i="71"/>
  <c r="B67" i="71"/>
  <c r="Z67" i="71" s="1"/>
  <c r="AC66" i="71"/>
  <c r="Z66" i="71"/>
  <c r="AB66" i="71" s="1"/>
  <c r="K66" i="71"/>
  <c r="D66" i="71"/>
  <c r="B66" i="71"/>
  <c r="B383" i="71" s="1"/>
  <c r="AD65" i="71"/>
  <c r="AC65" i="71"/>
  <c r="AA65" i="71"/>
  <c r="Z65" i="71"/>
  <c r="AB65" i="71" s="1"/>
  <c r="K65" i="71"/>
  <c r="J65" i="71"/>
  <c r="H65" i="71"/>
  <c r="D65" i="71"/>
  <c r="B65" i="71"/>
  <c r="B345" i="71" s="1"/>
  <c r="D345" i="71" s="1"/>
  <c r="K64" i="71"/>
  <c r="D64" i="71"/>
  <c r="B64" i="71"/>
  <c r="J64" i="71" s="1"/>
  <c r="Z63" i="71"/>
  <c r="AD63" i="71" s="1"/>
  <c r="K63" i="71"/>
  <c r="H63" i="71"/>
  <c r="D63" i="71"/>
  <c r="B63" i="71"/>
  <c r="B380" i="71" s="1"/>
  <c r="D62" i="71"/>
  <c r="B62" i="71"/>
  <c r="B379" i="71" s="1"/>
  <c r="D61" i="71"/>
  <c r="B61" i="71"/>
  <c r="Z61" i="71" s="1"/>
  <c r="AI60" i="71"/>
  <c r="AG60" i="71"/>
  <c r="AF60" i="71"/>
  <c r="AH60" i="71" s="1"/>
  <c r="K60" i="71"/>
  <c r="J60" i="71"/>
  <c r="D60" i="71"/>
  <c r="B60" i="71"/>
  <c r="B340" i="71" s="1"/>
  <c r="Z57" i="71"/>
  <c r="AN56" i="71"/>
  <c r="AM56" i="71"/>
  <c r="AL56" i="71"/>
  <c r="AD56" i="71"/>
  <c r="AC56" i="71"/>
  <c r="AB56" i="71"/>
  <c r="AN55" i="71"/>
  <c r="AM55" i="71"/>
  <c r="AL55" i="71"/>
  <c r="AD55" i="71"/>
  <c r="AC55" i="71"/>
  <c r="AB55" i="71"/>
  <c r="AN54" i="71"/>
  <c r="AM54" i="71"/>
  <c r="AL54" i="71"/>
  <c r="AD54" i="71"/>
  <c r="AC54" i="71"/>
  <c r="AB54" i="71"/>
  <c r="AN53" i="71"/>
  <c r="AM53" i="71"/>
  <c r="AL53" i="71"/>
  <c r="AD53" i="71"/>
  <c r="AC53" i="71"/>
  <c r="AB53" i="71"/>
  <c r="AN52" i="71"/>
  <c r="AM52" i="71"/>
  <c r="AL52" i="71"/>
  <c r="AD52" i="71"/>
  <c r="AC52" i="71"/>
  <c r="AB52" i="71"/>
  <c r="BC51" i="71"/>
  <c r="AN51" i="71"/>
  <c r="AM51" i="71"/>
  <c r="AL51" i="71"/>
  <c r="AD51" i="71"/>
  <c r="AC51" i="71"/>
  <c r="AB51" i="71"/>
  <c r="AN50" i="71"/>
  <c r="AM50" i="71"/>
  <c r="AL50" i="71"/>
  <c r="AD50" i="71"/>
  <c r="AC50" i="71"/>
  <c r="AB50" i="71"/>
  <c r="AN49" i="71"/>
  <c r="AM49" i="71"/>
  <c r="AL49" i="71"/>
  <c r="AD49" i="71"/>
  <c r="AC49" i="71"/>
  <c r="AB49" i="71"/>
  <c r="AN48" i="71"/>
  <c r="AM48" i="71"/>
  <c r="AL48" i="71"/>
  <c r="AD48" i="71"/>
  <c r="AC48" i="71"/>
  <c r="AB48" i="71"/>
  <c r="AB57" i="71" s="1"/>
  <c r="AN47" i="71"/>
  <c r="AM47" i="71"/>
  <c r="AL47" i="71"/>
  <c r="AD47" i="71"/>
  <c r="AC47" i="71"/>
  <c r="AB47" i="71"/>
  <c r="AN46" i="71"/>
  <c r="AM46" i="71"/>
  <c r="AL46" i="71"/>
  <c r="AJ46" i="71"/>
  <c r="AH46" i="71"/>
  <c r="AG46" i="71"/>
  <c r="AF46" i="71"/>
  <c r="AI46" i="71" s="1"/>
  <c r="AD46" i="71"/>
  <c r="AD57" i="71" s="1"/>
  <c r="AC46" i="71"/>
  <c r="AC57" i="71" s="1"/>
  <c r="AB46" i="71"/>
  <c r="B46" i="71"/>
  <c r="AB39" i="71"/>
  <c r="AA39" i="71"/>
  <c r="P39" i="71" s="1"/>
  <c r="Z39" i="71"/>
  <c r="AF39" i="71" s="1"/>
  <c r="N39" i="71"/>
  <c r="AR399" i="71" s="1"/>
  <c r="AS399" i="71" s="1"/>
  <c r="AB38" i="71"/>
  <c r="AB36" i="71"/>
  <c r="AA31" i="71"/>
  <c r="Z31" i="71"/>
  <c r="Q31" i="71"/>
  <c r="H383" i="71" l="1"/>
  <c r="D383" i="71"/>
  <c r="J383" i="71"/>
  <c r="K383" i="71"/>
  <c r="H350" i="71"/>
  <c r="K350" i="71"/>
  <c r="J350" i="71"/>
  <c r="AD61" i="71"/>
  <c r="AC61" i="71"/>
  <c r="AB61" i="71"/>
  <c r="AA61" i="71"/>
  <c r="BK127" i="71"/>
  <c r="BK146" i="71" s="1"/>
  <c r="BJ127" i="71"/>
  <c r="BJ146" i="71" s="1"/>
  <c r="BI127" i="71"/>
  <c r="BI146" i="71" s="1"/>
  <c r="AD67" i="71"/>
  <c r="AB67" i="71"/>
  <c r="AC67" i="71"/>
  <c r="AA67" i="71"/>
  <c r="BB146" i="71"/>
  <c r="D379" i="71"/>
  <c r="K379" i="71"/>
  <c r="J379" i="71"/>
  <c r="H379" i="71"/>
  <c r="K407" i="71"/>
  <c r="D340" i="71"/>
  <c r="H340" i="71"/>
  <c r="K340" i="71"/>
  <c r="J340" i="71"/>
  <c r="BJ145" i="71"/>
  <c r="BJ172" i="71" s="1"/>
  <c r="AH81" i="71"/>
  <c r="BB386" i="71"/>
  <c r="BB442" i="71"/>
  <c r="K380" i="71"/>
  <c r="J380" i="71"/>
  <c r="H380" i="71"/>
  <c r="D380" i="71"/>
  <c r="K349" i="71"/>
  <c r="J349" i="71"/>
  <c r="H349" i="71"/>
  <c r="BK145" i="71"/>
  <c r="BK172" i="71" s="1"/>
  <c r="BK174" i="71" s="1"/>
  <c r="AI81" i="71"/>
  <c r="H60" i="71"/>
  <c r="AJ60" i="71"/>
  <c r="J63" i="71"/>
  <c r="Z64" i="71"/>
  <c r="AD66" i="71"/>
  <c r="J69" i="71"/>
  <c r="Z70" i="71"/>
  <c r="AJ80" i="71"/>
  <c r="AJ81" i="71" s="1"/>
  <c r="BB145" i="71"/>
  <c r="BB172" i="71" s="1"/>
  <c r="BB174" i="71" s="1"/>
  <c r="AZ176" i="71" s="1"/>
  <c r="B343" i="71"/>
  <c r="B346" i="71"/>
  <c r="D346" i="71" s="1"/>
  <c r="K357" i="71"/>
  <c r="J362" i="71"/>
  <c r="K369" i="71"/>
  <c r="B377" i="71"/>
  <c r="J395" i="71"/>
  <c r="J404" i="71"/>
  <c r="H68" i="71"/>
  <c r="AB76" i="71"/>
  <c r="BC145" i="71"/>
  <c r="BC172" i="71" s="1"/>
  <c r="BC174" i="71" s="1"/>
  <c r="H360" i="71"/>
  <c r="H372" i="71"/>
  <c r="B382" i="71"/>
  <c r="H393" i="71"/>
  <c r="H401" i="71"/>
  <c r="BD145" i="71"/>
  <c r="BD172" i="71" s="1"/>
  <c r="BD174" i="71" s="1"/>
  <c r="B341" i="71"/>
  <c r="B347" i="71"/>
  <c r="D347" i="71" s="1"/>
  <c r="J360" i="71"/>
  <c r="J372" i="71"/>
  <c r="J393" i="71"/>
  <c r="J401" i="71"/>
  <c r="H62" i="71"/>
  <c r="K62" i="71"/>
  <c r="AB86" i="71"/>
  <c r="BI145" i="71"/>
  <c r="BI172" i="71" s="1"/>
  <c r="BI174" i="71" s="1"/>
  <c r="J62" i="71"/>
  <c r="J68" i="71"/>
  <c r="Z60" i="71"/>
  <c r="K68" i="71"/>
  <c r="AB89" i="71"/>
  <c r="J61" i="71"/>
  <c r="J71" i="71" s="1"/>
  <c r="V122" i="71" s="1"/>
  <c r="Z62" i="71"/>
  <c r="AB63" i="71"/>
  <c r="J67" i="71"/>
  <c r="Z68" i="71"/>
  <c r="AB69" i="71"/>
  <c r="AC78" i="71"/>
  <c r="AB79" i="71"/>
  <c r="AC83" i="71"/>
  <c r="AC86" i="71"/>
  <c r="AC89" i="71"/>
  <c r="AC92" i="71"/>
  <c r="J358" i="71"/>
  <c r="H363" i="71"/>
  <c r="J370" i="71"/>
  <c r="J387" i="71"/>
  <c r="J389" i="71"/>
  <c r="J391" i="71"/>
  <c r="H396" i="71"/>
  <c r="H403" i="71"/>
  <c r="K61" i="71"/>
  <c r="AC63" i="71"/>
  <c r="H66" i="71"/>
  <c r="K67" i="71"/>
  <c r="AC69" i="71"/>
  <c r="AD78" i="71"/>
  <c r="AD95" i="71" s="1"/>
  <c r="AC79" i="71"/>
  <c r="AB80" i="71"/>
  <c r="AD83" i="71"/>
  <c r="AD92" i="71"/>
  <c r="B344" i="71"/>
  <c r="H356" i="71"/>
  <c r="J363" i="71"/>
  <c r="H368" i="71"/>
  <c r="B378" i="71"/>
  <c r="J396" i="71"/>
  <c r="H400" i="71"/>
  <c r="J403" i="71"/>
  <c r="AC76" i="71"/>
  <c r="H61" i="71"/>
  <c r="AA63" i="71"/>
  <c r="H67" i="71"/>
  <c r="AA69" i="71"/>
  <c r="J66" i="71"/>
  <c r="J171" i="71"/>
  <c r="B342" i="71"/>
  <c r="T125" i="71"/>
  <c r="B381" i="71"/>
  <c r="H64" i="71"/>
  <c r="AA66" i="71"/>
  <c r="H70" i="71"/>
  <c r="AH79" i="71"/>
  <c r="V125" i="71"/>
  <c r="H364" i="71"/>
  <c r="H397" i="71"/>
  <c r="H402" i="71"/>
  <c r="J70" i="71"/>
  <c r="K374" i="71" l="1"/>
  <c r="J374" i="71"/>
  <c r="H374" i="71"/>
  <c r="H407" i="71"/>
  <c r="BG176" i="71"/>
  <c r="AD68" i="71"/>
  <c r="AC68" i="71"/>
  <c r="AB68" i="71"/>
  <c r="AA68" i="71"/>
  <c r="K343" i="71"/>
  <c r="J343" i="71"/>
  <c r="H343" i="71"/>
  <c r="D343" i="71"/>
  <c r="J407" i="71"/>
  <c r="BJ174" i="71"/>
  <c r="AC95" i="71"/>
  <c r="K382" i="71"/>
  <c r="J382" i="71"/>
  <c r="H382" i="71"/>
  <c r="D382" i="71"/>
  <c r="AD70" i="71"/>
  <c r="AC70" i="71"/>
  <c r="AB70" i="71"/>
  <c r="AA70" i="71"/>
  <c r="H71" i="71"/>
  <c r="T122" i="71" s="1"/>
  <c r="AB95" i="71"/>
  <c r="K378" i="71"/>
  <c r="J378" i="71"/>
  <c r="H378" i="71"/>
  <c r="D378" i="71"/>
  <c r="J342" i="71"/>
  <c r="H342" i="71"/>
  <c r="D342" i="71"/>
  <c r="K342" i="71"/>
  <c r="AD60" i="71"/>
  <c r="AC60" i="71"/>
  <c r="AB60" i="71"/>
  <c r="AA60" i="71"/>
  <c r="K341" i="71"/>
  <c r="J341" i="71"/>
  <c r="H341" i="71"/>
  <c r="D341" i="71"/>
  <c r="K377" i="71"/>
  <c r="J377" i="71"/>
  <c r="H377" i="71"/>
  <c r="D377" i="71"/>
  <c r="AN14" i="71"/>
  <c r="Z117" i="71" s="1"/>
  <c r="K344" i="71"/>
  <c r="J344" i="71"/>
  <c r="H344" i="71"/>
  <c r="D344" i="71"/>
  <c r="AD62" i="71"/>
  <c r="AC62" i="71"/>
  <c r="AB62" i="71"/>
  <c r="AA62" i="71"/>
  <c r="H381" i="71"/>
  <c r="D381" i="71"/>
  <c r="K381" i="71"/>
  <c r="J381" i="71"/>
  <c r="AC64" i="71"/>
  <c r="AD64" i="71"/>
  <c r="AB64" i="71"/>
  <c r="AA64" i="71"/>
  <c r="K71" i="71"/>
  <c r="X122" i="71" s="1"/>
  <c r="BC386" i="71"/>
  <c r="BC388" i="71" s="1"/>
  <c r="BD386" i="71"/>
  <c r="BD388" i="71" s="1"/>
  <c r="J351" i="71" l="1"/>
  <c r="K351" i="71"/>
  <c r="H351" i="71"/>
  <c r="AT124" i="71"/>
  <c r="V126" i="71"/>
  <c r="AR124" i="71"/>
  <c r="T126" i="71"/>
  <c r="BB401" i="71"/>
  <c r="BD390" i="71"/>
  <c r="BB400" i="71" s="1"/>
  <c r="H384" i="71"/>
  <c r="BB399" i="71"/>
  <c r="BC390" i="71"/>
  <c r="BB398" i="71" s="1"/>
  <c r="J384" i="71"/>
  <c r="AV124" i="71"/>
  <c r="X126" i="71"/>
  <c r="AV126" i="71" s="1"/>
  <c r="K384" i="71"/>
  <c r="AZ406" i="71" l="1"/>
  <c r="AW124" i="71"/>
  <c r="AL129" i="71" s="1"/>
  <c r="AR126" i="71"/>
  <c r="V127" i="71"/>
  <c r="V129" i="71" s="1"/>
  <c r="AJ135" i="71" s="1"/>
  <c r="W135" i="71" s="1"/>
  <c r="AJ38" i="71"/>
  <c r="W143" i="71" s="1"/>
  <c r="Z38" i="71"/>
  <c r="O38" i="71" s="1"/>
  <c r="AT126" i="71"/>
  <c r="Z37" i="71"/>
  <c r="AJ36" i="71"/>
  <c r="W145" i="71" s="1"/>
  <c r="W157" i="71" s="1"/>
  <c r="Z36" i="71"/>
  <c r="O36" i="71" s="1"/>
  <c r="AZ404" i="71"/>
  <c r="AJ129" i="71" l="1"/>
  <c r="AO129" i="71" s="1"/>
  <c r="N137" i="71"/>
  <c r="W186" i="71"/>
  <c r="AJ148" i="71"/>
  <c r="AZ441" i="71"/>
  <c r="R192" i="71"/>
  <c r="AZ440" i="71"/>
  <c r="AZ438" i="71"/>
  <c r="BA441" i="71"/>
  <c r="R194" i="71"/>
  <c r="BA440" i="71"/>
  <c r="BA438" i="71"/>
  <c r="BA442" i="71" l="1"/>
  <c r="AN415" i="71" s="1"/>
  <c r="AZ442" i="71"/>
  <c r="AM411" i="71" s="1"/>
  <c r="AA137" i="71"/>
  <c r="W137" i="71"/>
  <c r="AN413" i="71" l="1"/>
  <c r="AN409" i="71"/>
  <c r="AN401" i="71"/>
  <c r="AN410" i="71"/>
  <c r="AN416" i="71"/>
  <c r="AN418" i="71"/>
  <c r="BD442" i="71"/>
  <c r="BD444" i="71" s="1"/>
  <c r="BD446" i="71" s="1"/>
  <c r="BB456" i="71" s="1"/>
  <c r="AN405" i="71"/>
  <c r="AN407" i="71"/>
  <c r="AN406" i="71"/>
  <c r="AN408" i="71"/>
  <c r="AN411" i="71"/>
  <c r="AN403" i="71"/>
  <c r="AN414" i="71"/>
  <c r="AN417" i="71"/>
  <c r="AN400" i="71"/>
  <c r="AN419" i="71"/>
  <c r="AN402" i="71"/>
  <c r="AN420" i="71"/>
  <c r="AN404" i="71"/>
  <c r="AN412" i="71"/>
  <c r="AM420" i="71"/>
  <c r="AM413" i="71"/>
  <c r="AM404" i="71"/>
  <c r="AM418" i="71"/>
  <c r="AM409" i="71"/>
  <c r="AM417" i="71"/>
  <c r="AM412" i="71"/>
  <c r="AM419" i="71"/>
  <c r="AM400" i="71"/>
  <c r="AM415" i="71"/>
  <c r="AM405" i="71"/>
  <c r="AM401" i="71"/>
  <c r="BC442" i="71"/>
  <c r="BC444" i="71" s="1"/>
  <c r="BB455" i="71" s="1"/>
  <c r="AM406" i="71"/>
  <c r="AM402" i="71"/>
  <c r="AM410" i="71"/>
  <c r="AM407" i="71"/>
  <c r="AM416" i="71"/>
  <c r="AM408" i="71"/>
  <c r="AM403" i="71"/>
  <c r="AM414" i="71"/>
  <c r="W188" i="71"/>
  <c r="AJ152" i="71"/>
  <c r="BB457" i="71"/>
  <c r="AZ462" i="71" l="1"/>
  <c r="BC446" i="71"/>
  <c r="BB454" i="71" s="1"/>
  <c r="AZ460" i="71" s="1"/>
</calcChain>
</file>

<file path=xl/sharedStrings.xml><?xml version="1.0" encoding="utf-8"?>
<sst xmlns="http://schemas.openxmlformats.org/spreadsheetml/2006/main" count="705" uniqueCount="358">
  <si>
    <t>€</t>
  </si>
  <si>
    <t>Από</t>
  </si>
  <si>
    <t>Μέχρι</t>
  </si>
  <si>
    <t>Έτη</t>
  </si>
  <si>
    <t>Μήνες</t>
  </si>
  <si>
    <t>Τίτλοι θέσεων τις οποίες κατείχε</t>
  </si>
  <si>
    <t>Ημερομηνία</t>
  </si>
  <si>
    <t>4.</t>
  </si>
  <si>
    <t>2.</t>
  </si>
  <si>
    <t>7.</t>
  </si>
  <si>
    <t>1.</t>
  </si>
  <si>
    <t>3.</t>
  </si>
  <si>
    <t>5.</t>
  </si>
  <si>
    <t>8.</t>
  </si>
  <si>
    <t>9.</t>
  </si>
  <si>
    <t>10.</t>
  </si>
  <si>
    <t>11.</t>
  </si>
  <si>
    <t>Λεπτομέρειες υπηρεσίας:</t>
  </si>
  <si>
    <t>12.</t>
  </si>
  <si>
    <t>13.</t>
  </si>
  <si>
    <t>Π α ρ α τ η ρ ή σ ε ι ς</t>
  </si>
  <si>
    <t>6.</t>
  </si>
  <si>
    <t>*  Διαγράψετε ότι δεν εφαρμόζεται</t>
  </si>
  <si>
    <t xml:space="preserve">(β) </t>
  </si>
  <si>
    <t>Μέρες</t>
  </si>
  <si>
    <t>14.</t>
  </si>
  <si>
    <t xml:space="preserve"> </t>
  </si>
  <si>
    <t>(α)</t>
  </si>
  <si>
    <t>Σημειώσεις:</t>
  </si>
  <si>
    <t xml:space="preserve">   </t>
  </si>
  <si>
    <t>=</t>
  </si>
  <si>
    <t>/</t>
  </si>
  <si>
    <t>α)</t>
  </si>
  <si>
    <t>β)</t>
  </si>
  <si>
    <t>Σταθερό Ετήσιο Ποσό =  Εφάπαξ προς μετατροπή / Συντελεστή</t>
  </si>
  <si>
    <t xml:space="preserve"> = </t>
  </si>
  <si>
    <t>Ελέγχθηκε η ορθότητα των πιο πάνω</t>
  </si>
  <si>
    <t>15.</t>
  </si>
  <si>
    <t>(Υπογραφή)</t>
  </si>
  <si>
    <t>Ημερ. Γέννησης:</t>
  </si>
  <si>
    <t>Ονοματεπώνυμο:</t>
  </si>
  <si>
    <t>Τίτλος Θέσης:</t>
  </si>
  <si>
    <t>Παρατηρήσεις</t>
  </si>
  <si>
    <t>Σύνολο:</t>
  </si>
  <si>
    <t>16.</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</si>
  <si>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</si>
  <si>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</si>
  <si>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</si>
  <si>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</si>
  <si>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</si>
  <si>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</si>
  <si>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</si>
  <si>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</si>
  <si>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</si>
  <si>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</si>
  <si>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</si>
  <si>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</si>
  <si>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</si>
  <si>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</si>
  <si>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</si>
  <si>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</si>
  <si>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</si>
  <si>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</si>
  <si>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</si>
  <si>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</si>
  <si>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</si>
  <si>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</si>
  <si>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</si>
  <si>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</si>
  <si>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</si>
  <si>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</si>
  <si>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</si>
  <si>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</si>
  <si>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</si>
  <si>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</si>
  <si>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</si>
  <si>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</si>
  <si>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</si>
  <si>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</si>
  <si>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</si>
  <si>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</si>
  <si>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</si>
  <si>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</si>
  <si>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</si>
  <si>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</si>
  <si>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</si>
  <si>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</si>
  <si>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</si>
  <si>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</si>
  <si>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</si>
  <si>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</si>
  <si>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</si>
  <si>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</si>
  <si>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</si>
  <si>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</si>
  <si>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</si>
  <si>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</si>
  <si>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</si>
  <si>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</si>
  <si>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</si>
  <si>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</si>
  <si>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</si>
  <si>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</si>
  <si>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</si>
  <si>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</si>
  <si>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</si>
  <si>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</si>
  <si>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</si>
  <si>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</si>
  <si>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</si>
  <si>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</si>
  <si>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</si>
  <si>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</si>
  <si>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</si>
  <si>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</si>
  <si>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</si>
  <si>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</si>
  <si>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</si>
  <si>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</si>
  <si>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</si>
  <si>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</si>
  <si>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</si>
  <si>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</si>
  <si>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</si>
  <si>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</si>
  <si>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</si>
  <si>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Σύνολο σε μήνες:</t>
  </si>
  <si>
    <t>X</t>
  </si>
  <si>
    <t>Σύνολο μηνών που λαμβάνονται υπόψη μέχρι τη συμπλήρωση υπηρεσίας 400 μηνών :</t>
  </si>
  <si>
    <t>Σταθερό Μηνιαίο Ποσό</t>
  </si>
  <si>
    <t>(ΗΗ/ΜΜ/ΕΤΟΣ).</t>
  </si>
  <si>
    <t>Ημερομηνία:</t>
  </si>
  <si>
    <t>Δ/Ε</t>
  </si>
  <si>
    <t>Ποσό που αντιστοιχεί στο ποσοστό προς μετατροπή:</t>
  </si>
  <si>
    <t>Ισχύων συντελεστής μετατροπής με βάση την ηλικία κατά την αφυπηρέτηση:</t>
  </si>
  <si>
    <t>Παραίτηση</t>
  </si>
  <si>
    <t>Θάνατος</t>
  </si>
  <si>
    <t>Α.Κ.Α.:</t>
  </si>
  <si>
    <t>Α.Δ.Τ. :</t>
  </si>
  <si>
    <t>Ηλικία κατά την αφυπηρέτηση / παραίτηση / θάνατο:</t>
  </si>
  <si>
    <t>Ημερομηνία αφυπηρέτησης/ παραίτησης / θανάτου:</t>
  </si>
  <si>
    <t>Λόγοι αναπηρίας</t>
  </si>
  <si>
    <t>Μεταξύ διακοπών</t>
  </si>
  <si>
    <t>Διορισμός  για ανάληψη δημόσιου λειτουργήματος ασυμβίβαστου με κατεχόμενη θέση</t>
  </si>
  <si>
    <t>Αναγκαστική αφυπηρέτηση</t>
  </si>
  <si>
    <t>Λόγοι υγείας</t>
  </si>
  <si>
    <t>Όριο ηλικίας</t>
  </si>
  <si>
    <t>14/3</t>
  </si>
  <si>
    <t>Ημερομηνία Εργοδότησης σε θέση στην Κρατική Υπηρεσία ή τον Ευρύτερο Δημόσιο Τομέα:</t>
  </si>
  <si>
    <t>(από την ημερομηνία πρόσληψης ως έκτακτου)</t>
  </si>
  <si>
    <t>Εκτάκτου υπαλλήλου:</t>
  </si>
  <si>
    <t>Ωρομίσθιου:</t>
  </si>
  <si>
    <t>Μόνιμου υπαλλήλου:</t>
  </si>
  <si>
    <t xml:space="preserve">Λόγος αφυπηρέτησης σύμφωνα με την επιστολή του αρμοδίου οργάνου:  </t>
  </si>
  <si>
    <t>Περίοδος διακοπών μεταξύ θέσεων:</t>
  </si>
  <si>
    <t>Περίοδος  απουσιών που αφαιρούνται από τη συντάξιμη υπηρεσία (πχ άδειες χωρίς απολαβές και απεργίες):</t>
  </si>
  <si>
    <t>Σύνολο συντάξιμης υπηρεσίας για υπολογισμό των πρόσθετων ωφελημάτων:</t>
  </si>
  <si>
    <t>IV.</t>
  </si>
  <si>
    <t>Αφαιρούμενες περιόδοι:</t>
  </si>
  <si>
    <t>Προστιθέμενες περιόδοι:</t>
  </si>
  <si>
    <t>Για λόγους υγείας, αναπηρίας ή λόγω θανάτου</t>
  </si>
  <si>
    <t xml:space="preserve">Εφάπαξ ποσό που απομένει μετά την άσκηση του δικαιώματος επιλογής για μετατροπή μέρους ή ολόκληρου του φορολογητέου εφάπαξ σε σταθερό μηνιαίο ποσό:       </t>
  </si>
  <si>
    <t>ΣΕ ΣΤΑΘΕΡΟ ΜΗΝΙΑΙΟ ΠΟΣΟ</t>
  </si>
  <si>
    <t>ΒΕΒΑΙΩΣΗ ΥΠΟΛΟΓΙΣΜΩΝ</t>
  </si>
  <si>
    <t>Aπόλυση</t>
  </si>
  <si>
    <t>(ποσοστό μετατροπής</t>
  </si>
  <si>
    <t xml:space="preserve"> %)</t>
  </si>
  <si>
    <t xml:space="preserve">ΟΝΟΜΑΤΕΠΩΝΥΜΟ: </t>
  </si>
  <si>
    <t>ΥΠΟΥΡΓΕΙΟ:</t>
  </si>
  <si>
    <t>Λεπτομέρειες Υπηρεσίας</t>
  </si>
  <si>
    <t>Τίτλος</t>
  </si>
  <si>
    <t>Ημερομηνία Από</t>
  </si>
  <si>
    <t>Ημερομηνία Μέχρι</t>
  </si>
  <si>
    <t>Σύνολο υπηρεσίας</t>
  </si>
  <si>
    <t>Περιόδοι Διακοπών ή Απουσιών</t>
  </si>
  <si>
    <t>Σύνολο Διακοπών ή Απουσιών</t>
  </si>
  <si>
    <t>Συνολικά</t>
  </si>
  <si>
    <t>Πραγματική Υπηρεσία</t>
  </si>
  <si>
    <t>Σύνολο υπηρεσίας σε μήνες:</t>
  </si>
  <si>
    <t xml:space="preserve">ΗΜΕΡΟΜΗΝΙΑ ΣΥΜΠΛΗΡΩΣΗΣ 400 ΜΗΝΩΝ ΥΠΗΡΕΣΙΑΣ:  </t>
  </si>
  <si>
    <t>Ετοιμάστηκε:ΓΙΩΡΓΟΣ ΓΕΩΡΓΙΟΥ</t>
  </si>
  <si>
    <t>ΥΠΟΛΟΓΙΣΜΟΣ ΣΥΝΤΑΞΗΣ ΚΑΙ ΕΦΑΠΑΞ ΜΕΧΡΙ 31/12/2012</t>
  </si>
  <si>
    <t>ΥΠΟΛΟΓΙΣΜΟΣ ΣΥΝΤΑΞΗΣ ΚΑΙ ΕΦΑΠΑΞ ΑΠΟ 01/01/2013</t>
  </si>
  <si>
    <t>ΣΥΜΦΩΝΑ ΜΕ ΤΟ ΠΙΝΑΚΑ-ΜΕ ΤΟ ΧΕΡΙ</t>
  </si>
  <si>
    <t>ΧΡΗΣΗ ΑΠO ΓΕΝΙΚΟ ΛΟΓΙΣΤΗΡΙΟ</t>
  </si>
  <si>
    <t>Διακοπή Υπηρεσίας</t>
  </si>
  <si>
    <t>ΝΑΙ/ΌΧΙ</t>
  </si>
  <si>
    <t>Περίοδος  απουσιών που αφαιρούνται από τη συντάξιμη υπηρεσία μέχρι 31/12/2012 (πχ άδειες χωρίς απολαβές και απεργίες):</t>
  </si>
  <si>
    <t>Περίοδος  απουσιών που αφαιρούνται από τη συντάξιμη υπηρεσία από  01/01/2013 (πχ άδειες χωρίς απολαβές και απεργίες):</t>
  </si>
  <si>
    <t>της Δημοκρατίας</t>
  </si>
  <si>
    <t>ΗΛΙΚΙΑ</t>
  </si>
  <si>
    <t>ΣΥΝΤΑΞΗ</t>
  </si>
  <si>
    <t>ΕΦΑΠΑΞ</t>
  </si>
  <si>
    <t>-</t>
  </si>
  <si>
    <t>ΠΙΝΑΚΑΣ 2013</t>
  </si>
  <si>
    <t>ΠΙΝΑΚΑΣ 2014</t>
  </si>
  <si>
    <t>ΠΙΝΑΚΑΣ 2015</t>
  </si>
  <si>
    <t>ΠΙΝΑΚΑΣ 2016</t>
  </si>
  <si>
    <t>ΠΙΝΑΚΑΣ 2017</t>
  </si>
  <si>
    <t>ΠΙΝΑΚΑΣ 2018</t>
  </si>
  <si>
    <t>ΠΙΝΑΚΑΣ 2019</t>
  </si>
  <si>
    <t>ΠΙΝΑΚΑΣ 2020</t>
  </si>
  <si>
    <t>ΠΙΝΑΚΑΣ 2021</t>
  </si>
  <si>
    <t>ΠΙΝΑΚΑΣ 2022</t>
  </si>
  <si>
    <t>ΠΙΝΑΚΑΣ 2023</t>
  </si>
  <si>
    <t>ΠΙΝΑΚΑΣ 2024</t>
  </si>
  <si>
    <t>YEAR</t>
  </si>
  <si>
    <t>DATA1</t>
  </si>
  <si>
    <t>DATA2</t>
  </si>
  <si>
    <t>Περίοδος διακοπών μεταξύ θέσεων: μέχρι 31/12/2012</t>
  </si>
  <si>
    <t>Περίοδος διακοπών μεταξύ θέσεων:από 01/01/2013</t>
  </si>
  <si>
    <t>DATA3</t>
  </si>
  <si>
    <t>DATA4</t>
  </si>
  <si>
    <t>ΠΙΝΑΚΑΣ 1</t>
  </si>
  <si>
    <t>ΜΕΤΑΤΡΟΠΗ ΕΦΑΠΑΞ ΠΟΣΟΥ ΣΕ ΣΥΝΤΑΞΗ</t>
  </si>
  <si>
    <t>ΠΡΟΣΟΔΟΣ</t>
  </si>
  <si>
    <t>Όπως καταγράφηκε στο ΓΕΝ 60</t>
  </si>
  <si>
    <t>ΆΛΛΟ</t>
  </si>
  <si>
    <t>ΜΗΝΕΣΧ2</t>
  </si>
  <si>
    <t>120-238</t>
  </si>
  <si>
    <t>ΜΗΝΕΣ</t>
  </si>
  <si>
    <t>ΕΦΑΠΑΞ 45/55</t>
  </si>
  <si>
    <t>ΣΥΝΤΑΞΗ 45/55</t>
  </si>
  <si>
    <t>ΣΥΝΤΑΞΗ 48/58</t>
  </si>
  <si>
    <t>ΚΑΘΗΓΗΤΗΣ</t>
  </si>
  <si>
    <t>ΔΑΣΚΑΛΟΣ</t>
  </si>
  <si>
    <t>ΠΡΟΣΟΔΟΣ ΝΕΑ</t>
  </si>
  <si>
    <t>ΣΥΝΤΕΛΕΣΤΕΣ ΑΝΑΛΟΓΙΣΤΙΚΗΣ ΜΕΙΩΣΗΣ</t>
  </si>
  <si>
    <t xml:space="preserve">ΣΥΝΟΛΟ ΕΤΩΝ ΠΡΙΝ ΤΟ ΕΚΑΣΤΟΤΕ </t>
  </si>
  <si>
    <t>ΙΣΧΥΟΝ ΟΡΙΟ ΗΛΙΚΙΑΣ ΥΠΟΧΡΕΩΤΙΚΗΣ</t>
  </si>
  <si>
    <t>ΑΦΥΠΗΡΕΤΗΣΗΣ</t>
  </si>
  <si>
    <t>ΠΙΝΑΚΑΣ 2-ΑΘΡΟ 10</t>
  </si>
  <si>
    <t>ΕΝΑΡΞΗΣ</t>
  </si>
  <si>
    <t>ΠΡΙΝ</t>
  </si>
  <si>
    <t>ΑΠΌ 01/07/2005</t>
  </si>
  <si>
    <t>ΚΑΙ ΜΕΤΑ</t>
  </si>
  <si>
    <t>ΝΕΟΣ ΠΙΝΑΚΑΣ 3-ΑΘΡΟ 11</t>
  </si>
  <si>
    <t>SINTELESTISSIN</t>
  </si>
  <si>
    <t>SINTELESTISEF</t>
  </si>
  <si>
    <t>ΕΤΗΣΙΕΣ ΣΥΝΤΑΞΙΜΕΣ ΑΠΟΛΑΒΕΣ / 12 Χ ΜΗΝΕΣ ΥΠΗΡΕΣΙΑΣ / 12</t>
  </si>
  <si>
    <t>ΣΥΝΤΑΞΙΜΕΣ ΑΠΟΛΑΒΕΣ / 10 Χ ΜΗΝΕΣ ΥΠΗΡΕΣΙΑΣ</t>
  </si>
  <si>
    <t>ΣΕ ΠΕΡΙΠΤΩΣΗ ΠΑΡΑΙΤΗΣΗΣ</t>
  </si>
  <si>
    <t>ΜΙΣΘΟΣ ΚΑΡΙΕΡΑΣ / 12 Χ ΜΗΝΕΣ ΥΠΗΡΕΣΙΑΣ / 12</t>
  </si>
  <si>
    <t>ΔΗΜΟΣΙΟΣ ΥΠΑΛΛΗΛΟΣ</t>
  </si>
  <si>
    <t xml:space="preserve">ΚΑΤΩ ΑΠΌ 45 ΕΤΩΝ ΑΛΛΑ ΌΧΙ ΜΙΚΡΟΤΕΡΗ ΤΩΝ 3 ΧΡΟΝΩΝ </t>
  </si>
  <si>
    <t>ΥΠΗΡΕΣΙΑΣ</t>
  </si>
  <si>
    <t>ΜΙΚΡΟΤΕΡΟ ΑΠΌ 5 ΧΡΟΝΙΑ ΥΠΗΡΕΣΙΑ Ν.1997 ΑΘΡΟ 10 (1-59 ΜΗΝΕΣ)</t>
  </si>
  <si>
    <t>ΛΟΓΩ ΟΡΙΟΥ ΗΛΙΚΙΑΣ ΦΙΛΟΔΩΡΗΜΑ ΜΟΝΟ ΜΕ ΦΟΡΜΟΥΛΑ</t>
  </si>
  <si>
    <t>ΟΡΙΟ ΗΛΙΚΙΑΣ ΑΦΥΠΗΡΕΤΗΣΗΣ ΑΘΡΟ 9</t>
  </si>
  <si>
    <t>ΣΕ ΠΕΡΙΠΤΩΣΗ ΘΑΝΑΤΟΥ Ν.97(Ι)/97 ΑΘΡΟ30-1 ΤΟ ΕΦΑΠΑΞ</t>
  </si>
  <si>
    <t>Α&amp;Β ΜΕΡΟΣ ΔΕΝ ΠΡΕΠΕΙ ΝΑ ΕΊΝΑΙ ΜΙΚΡΟΤΕΡΟ ΑΠΌ ΤΙΣ</t>
  </si>
  <si>
    <t>ΕΤΗΣΙΕΣ ΑΠΟΛΑΒΕΣ ΤΟΥ</t>
  </si>
  <si>
    <t>AGESINT</t>
  </si>
  <si>
    <t>AGEEF</t>
  </si>
  <si>
    <t>ORIO</t>
  </si>
  <si>
    <t>DIAFORA</t>
  </si>
  <si>
    <t>SINT</t>
  </si>
  <si>
    <t>EF</t>
  </si>
  <si>
    <t>ΑΣΤΥΝ/ΠΥΡΟΣΒ - ΑΞΙΩΜΑΤΙΚΟΣ</t>
  </si>
  <si>
    <t>ΑΣΤΥΝ/ΠΥΡΟΣΒ - ΛΟΧΙΑΣ</t>
  </si>
  <si>
    <t>KATHGORIA</t>
  </si>
  <si>
    <t>SYMPLIR.</t>
  </si>
  <si>
    <t>STIS</t>
  </si>
  <si>
    <t>PRIN</t>
  </si>
  <si>
    <t>META</t>
  </si>
  <si>
    <t>+</t>
  </si>
  <si>
    <t>3600-7140</t>
  </si>
  <si>
    <t>Ο συνταξιοδοτούμενος αφυπηρετεί στην ηλικία υποχρεωτικής αφυπηρέτησης / οικιοθελώς / για λόγους υγείας / απεβίωσε στην υπηρεσία. *</t>
  </si>
  <si>
    <t>Ισχύον ποσοστό αναλογιστικής μείωσης σύνταξης: (όπως διαμορφώνεται, λαμβάνοντας υπόψη συμπληρωμένους μήνες υπηρεσίας μεταξύ αριθμού ετών)</t>
  </si>
  <si>
    <t>Ισχύον ποσοστό αναλογιστικής μείωσης εφάπαξ ποσού: (όπως διαμορφώνεται, λαμβάνοντας υπόψη συμπληρωμένους μήνες υπηρεσίας μεταξύ αριθμού ετών)</t>
  </si>
  <si>
    <t>ετών</t>
  </si>
  <si>
    <t>μηνών</t>
  </si>
  <si>
    <r>
      <t xml:space="preserve">από το οποίο έχει επιλέξει αμετάκλητα να μετατρέψει σε </t>
    </r>
    <r>
      <rPr>
        <b/>
        <sz val="12"/>
        <rFont val="Arial"/>
        <family val="2"/>
        <charset val="161"/>
      </rPr>
      <t>σταθερό μηνιαίο ποσό</t>
    </r>
    <r>
      <rPr>
        <sz val="12"/>
        <rFont val="Arial"/>
        <family val="2"/>
        <charset val="161"/>
      </rPr>
      <t xml:space="preserve">. </t>
    </r>
  </si>
  <si>
    <t>Λειτουργός Γενικού Λογιστηρίου</t>
  </si>
  <si>
    <t>ΑΝΑΛΟΓΙΣΤΙΚΗ ΜΕΙΩΣΗ ΜΕ ΒΑΣΗ ΤΗΝ ΗΛΙΚΙΑ ΕΝΑΡΞΗ ΤΗΣ</t>
  </si>
  <si>
    <t>ΣΥΝΤΑΞΗΣ ΚΑΙ ΚΑΤΑΒΟΛΗΣ  ΤΟΥ ΕΦΑΠΑΞ ΑΠΌ 01/01/213</t>
  </si>
  <si>
    <t>ΌΠΩΣ U41 ΓΙΑ ΕΦΑΠΑΞ ΚΑΙ U42 ΓΙΑ ΣΥΝΤΑΞΗ</t>
  </si>
  <si>
    <t>ΥΠΟΛΟΧΑΓΟΣ</t>
  </si>
  <si>
    <t>ΛΟΧΑΓΟΣ</t>
  </si>
  <si>
    <t>5 -- 10</t>
  </si>
  <si>
    <t>10--15</t>
  </si>
  <si>
    <t>15--23</t>
  </si>
  <si>
    <t>23--30</t>
  </si>
  <si>
    <t>ΙΑΤΡΙΚΟΣ ΛΕΙΤΟΥΡΓΟΣ</t>
  </si>
  <si>
    <t>48/58</t>
  </si>
  <si>
    <t>ΚΑΘΗΓΗΤΕΣ</t>
  </si>
  <si>
    <t>ΔΕΣΜΟΦΥΛΑΚΑΣ</t>
  </si>
  <si>
    <t>ΑΝΤΙΣΥΝΤ</t>
  </si>
  <si>
    <t>ΣΥΝΤΑΓΜ</t>
  </si>
  <si>
    <t>ΥΠΑΞΙΩΜ</t>
  </si>
  <si>
    <t>ΑΝΘΥΠΟΛΟΧ</t>
  </si>
  <si>
    <t>ΤΑΓΜΑΤΑΡ</t>
  </si>
  <si>
    <t>ΤΑΞΙΑΡ</t>
  </si>
  <si>
    <t>ΥΠΟΣΤΡΑΤ</t>
  </si>
  <si>
    <t>ΑΝΤΙΣΤΡΑΤ</t>
  </si>
  <si>
    <t>ΥΓΕΙΟΝΟΜ</t>
  </si>
  <si>
    <t>ΑΝΘ/ΧΟΣ</t>
  </si>
  <si>
    <t>ΥΠΟΛ/ΓΟΣ</t>
  </si>
  <si>
    <t>ΛΟΧ/ΓΟΣ</t>
  </si>
  <si>
    <t>ΤΑΓ/ΡΧΗΣ</t>
  </si>
  <si>
    <t>ΑΝΤ/ΡΧΗΣ</t>
  </si>
  <si>
    <t>ΣΥΝ/ΡΧΗΣ</t>
  </si>
  <si>
    <t>ΤΑΞ/ΡΧΟΣ</t>
  </si>
  <si>
    <t>Το έγγραφο αυτό περιέχει πληροφορίες που ενδείκνυται να τύχουν χειρισμού με βάση την αρχή της "Ανάγκης Γνώσης"</t>
  </si>
  <si>
    <t>10-20-</t>
  </si>
  <si>
    <t>Ευδόκιμος Τερματισμός</t>
  </si>
  <si>
    <t>Αριθμός ετών πριν τη συμπλήρωση της ηλικίας υποχρεωτικής αφυπηρέτησης (για σύγκριση με τα έτη που μεσολαβούν μέχρι την έναρξη καταβολής της Σύνταξης)</t>
  </si>
  <si>
    <t>Συντάξιμη υπηρεσία μέχρι την ημερομηνία αφυπηρέτησης</t>
  </si>
  <si>
    <t xml:space="preserve"> Διακοπές/απουσίες μέχρι την ημερομηνία αφυπηρέτησης</t>
  </si>
  <si>
    <t>Ετήσια σύνταξη:</t>
  </si>
  <si>
    <t>Στοιχεία Υπαλλήλου</t>
  </si>
  <si>
    <r>
      <t xml:space="preserve">σε </t>
    </r>
    <r>
      <rPr>
        <b/>
        <sz val="12"/>
        <rFont val="Arial"/>
        <family val="2"/>
        <charset val="161"/>
      </rPr>
      <t xml:space="preserve"> ετήσια σύνταξη:</t>
    </r>
    <r>
      <rPr>
        <sz val="12"/>
        <rFont val="Arial"/>
        <family val="2"/>
        <charset val="161"/>
      </rPr>
      <t xml:space="preserve">                                                                            </t>
    </r>
  </si>
  <si>
    <t>(Μέχρι την συμπλήρωση 400 μηνών υπηρεσίας )</t>
  </si>
  <si>
    <t>Ως ημερομηνία έναρξης καταβολής της σύνταξης καθορίζεται η</t>
  </si>
  <si>
    <t>Και ως ημερομηνία καταβολής του εφάπαξ η</t>
  </si>
  <si>
    <r>
      <t>και σε</t>
    </r>
    <r>
      <rPr>
        <b/>
        <sz val="12"/>
        <rFont val="Arial"/>
        <family val="2"/>
        <charset val="161"/>
      </rPr>
      <t xml:space="preserve"> εφάπαξ </t>
    </r>
    <r>
      <rPr>
        <sz val="12"/>
        <rFont val="Arial"/>
        <family val="2"/>
        <charset val="161"/>
      </rPr>
      <t>ποσό</t>
    </r>
    <r>
      <rPr>
        <b/>
        <sz val="12"/>
        <rFont val="Arial"/>
        <family val="2"/>
        <charset val="161"/>
      </rPr>
      <t>:</t>
    </r>
  </si>
  <si>
    <t>Στην περίπτωση της οικειοθελούς αφυπηρέτησης πριν τη συμπλήρωση της εκάστοτε ισχύουσας ηλικίας υποχρεωτικής αφυπηρέτησης, επιβάλλονται οι αναλογιστικές μειώσεις που προβλέπονται στο Πίνακα 2,αναλόγως της ηλικίας υποχρεωτικής αφυπηρέτησης, όπως αυτή προβλέπεται στις διατάξεις του άρθρου 30 και σε συνάρτηση με την ηλικία καταβολής των ωφελημάτων όπως προβλεπονται στις διατάξεις του εδαφίου (2) του άρθρου 45 του Νόμου 210 (Ι) του 2022.</t>
  </si>
  <si>
    <t>Μέσος όρος ακαθάριστων μηνιαίων συντάξιμων απολαβών αναπροσαρμοσμένων με βάση την αξία της ασφαλιστικής μονάδας του Ταμείου Κοινωνικών Ασφαλίσεων, σύμφωνα με τη μεθολογία που ορίζεται στο Άρθρο  Άρθρο 26(1)(α) του περί Συνταξιοδοτικών Ωφελημάτων Νόμου του 2022 , μέχρι και το έτος αφυπηρέτησης, σύμφωνα με το συνημμένο Πίνακα:</t>
  </si>
  <si>
    <t xml:space="preserve">Μέσος όρος ακαθάριστων συντάξιμων απολαβών  Χ Μήνες Υπηρεσίας / 800     </t>
  </si>
  <si>
    <r>
      <rPr>
        <b/>
        <sz val="12"/>
        <rFont val="Century Schoolbook"/>
        <family val="1"/>
      </rPr>
      <t>(β)</t>
    </r>
    <r>
      <rPr>
        <b/>
        <sz val="12"/>
        <rFont val="Arial"/>
        <family val="2"/>
      </rPr>
      <t xml:space="preserve"> ΑΝΑΛΟΓΙΣΤΙΚΗ ΜΕΙΩΣΗ ΣΥΝΤΑΞΗΣ ΚΑΙ ΕΦΑΠΑΞ ΠΟΣΟΥ ΣΤΗΝ  ΠΕΡΙΠΤΩΣΗ</t>
    </r>
  </si>
  <si>
    <r>
      <rPr>
        <b/>
        <sz val="12"/>
        <rFont val="Century Schoolbook"/>
        <family val="1"/>
      </rPr>
      <t>(γ)</t>
    </r>
    <r>
      <rPr>
        <b/>
        <sz val="12"/>
        <rFont val="Arial"/>
        <family val="2"/>
        <charset val="161"/>
      </rPr>
      <t xml:space="preserve"> ΥΠΟΛΟΓΙΣΜΟΣ ΣΤΑΘΕΡΟΥ ΜΗΝΙΑΙΟΥ ΠΟΣΟΥ ΣΕ ΠΕΡΙΠΤΩΣΗ ΑΜΕΤΑΚΛΗΤΗΣ ΕΠΙΛΟΓΗΣ ΓΙΑ</t>
    </r>
  </si>
  <si>
    <t xml:space="preserve">ΜΕΡΟΣ Α </t>
  </si>
  <si>
    <t>Υπογραφή Ελέγχοντως Λειτουργού :</t>
  </si>
  <si>
    <t xml:space="preserve">ΜΕΤΑΤΡΟΠΗ ΜΕΡΟΥΣ Η ΟΛΟΚΛΗΡΟΥ ΤΟΥ ΕΦΑΠΑΞ ΠΟΣΟΥ </t>
  </si>
  <si>
    <t>(Κεφ. Προϋπολ./Κωδικός Οργανισμού ):</t>
  </si>
  <si>
    <t>Ετοιμάστηκε από:</t>
  </si>
  <si>
    <t>Υπογραφή:</t>
  </si>
  <si>
    <t>Θέση:</t>
  </si>
  <si>
    <t>Μέλος του Σχεδίου με συντάξιμη υπηρεσία όχι λιγότερη των πέντε (5) ετών και νοουμένου ότι ο διορισμός του σε συντάξιμη θέση έχει επικυρωθεί, αποκτά δικαίωμα για υποβολή αίτησης για οικειοθελή πρόωρη αφυπηρέτηση.</t>
  </si>
  <si>
    <t>Μέλος του Σχεδίου που δεν ικανοποιεί τους όρους του εδαφίου (1) του άρθρου 45 αλλά έχει συντάξιμη υπηρεσία όχι μικρότερη των τριών (3) ετών και παραιτέιται από την θέση του με άδεια του αρμόδιου οργάνου λαμβάνει εφάπαξ ποσό.</t>
  </si>
  <si>
    <t>Εφόσον μέλος του Σχεδίου πληροί τα κριτήρια της παραγράφου 1&amp;2 κατά την αφυπηρέτηση, οι συντάξιμες απολαβές που λαμβάνονται υπόψη για υπολογισμό των συνταξιοδοτικών του ωφελημάτων είναι ο μέσος όρος των ακαθάριστων μηνιαίων συντάξιμων απολαβών του συνόλου των μηνών συντάξιμης υπηρεσίας του/της μέχρι την ημερομηνία αφυπηρέτησης, αφού αυτές αναπροσαρμοστούν με την αξία της εκάστοτε ισχύουσας ασφαλιστικής μονάδας του Ταμείου Κοινωνικών Ασφαλίσεων, για κάθε συμπληρωμένο μήνα συντάξιμης υπηρεσίας, σύμφωνα με τη μεθοδολογία που καθορίζεται στο Άρθρο 26(1)(α)  και στο άρθρο 45(3) του περί Επαγγελματικού Σχεδίου Συνταξιοδοτικών Ωφελημάτων Νόμου 210 (Ι) του 2022.</t>
  </si>
  <si>
    <r>
      <t xml:space="preserve">Αναλογιστικά μειωμένη </t>
    </r>
    <r>
      <rPr>
        <b/>
        <sz val="12"/>
        <rFont val="Arial"/>
        <family val="2"/>
        <charset val="161"/>
      </rPr>
      <t>ετήσια σύνταξη</t>
    </r>
    <r>
      <rPr>
        <sz val="12"/>
        <rFont val="Arial"/>
        <family val="2"/>
        <charset val="161"/>
      </rPr>
      <t xml:space="preserve"> για την υπηρεσία σε περίπτωση εθελοντικής αφυπηρέτησης πριν το όριο ηλικίας:                                                                 </t>
    </r>
  </si>
  <si>
    <r>
      <t xml:space="preserve">Αναλογιστικά μειωμένο </t>
    </r>
    <r>
      <rPr>
        <b/>
        <sz val="12"/>
        <rFont val="Arial"/>
        <family val="2"/>
        <charset val="161"/>
      </rPr>
      <t xml:space="preserve">εφάπαξ </t>
    </r>
    <r>
      <rPr>
        <sz val="12"/>
        <rFont val="Arial"/>
        <family val="2"/>
        <charset val="161"/>
      </rPr>
      <t xml:space="preserve">σε περίπτωση  εθελοντικής αφυπηρέτησης πριν το όριο ηλικίας:                                                            </t>
    </r>
  </si>
  <si>
    <r>
      <t xml:space="preserve">Βεβαιώνεται ότι βάσει των πιο πάνω, </t>
    </r>
    <r>
      <rPr>
        <b/>
        <sz val="12"/>
        <rFont val="Arial"/>
        <family val="2"/>
        <charset val="161"/>
      </rPr>
      <t>για την υπηρεσία του μέχρι την ημερομηνία αφυπηρέτησης/παραίτησης</t>
    </r>
    <r>
      <rPr>
        <sz val="12"/>
        <rFont val="Arial"/>
        <family val="2"/>
        <charset val="161"/>
      </rPr>
      <t xml:space="preserve">, ο/η υπάλληλος δικαιούται :                                                                                                                                       </t>
    </r>
  </si>
  <si>
    <t>ΒΕΒΑΙΩΣΗ ΕΛΕΓΧΟΥ     (Για χρήση από το Γενικό Λογιστήριο)</t>
  </si>
  <si>
    <t xml:space="preserve">Αρ. Φακέλου:                     </t>
  </si>
  <si>
    <t xml:space="preserve">Αρ. Σύνταξης:                </t>
  </si>
  <si>
    <t>ΥΠΟΥΡΓΕΙΟ /ΤΜΗΜΑ /ΥΠΗΡΕΣΙΑ/ΟΡΓΑΝΙΣΜΟΣ:</t>
  </si>
  <si>
    <r>
      <t xml:space="preserve">    ΤΗΣ ΕΘΕΛΟΝΤΙΚΗΣ ΑΦΥΠΗΡΕΤΗΣΗΣ ΜΕ ΒΑΣΗ ΤΟ ΠΙΝΑΚΑ</t>
    </r>
    <r>
      <rPr>
        <b/>
        <sz val="12"/>
        <color rgb="FFFF0000"/>
        <rFont val="Arial"/>
        <family val="2"/>
        <charset val="161"/>
      </rPr>
      <t xml:space="preserve"> </t>
    </r>
    <r>
      <rPr>
        <b/>
        <sz val="12"/>
        <color theme="1"/>
        <rFont val="Arial"/>
        <family val="2"/>
        <charset val="161"/>
      </rPr>
      <t>2</t>
    </r>
  </si>
  <si>
    <t>(Η  Δήλωση για Αμετάκλητη Επιλογή του συνταξιοδοτούμενου αναφορικά με τη μετατροπή ή όχι του εφάπαξ ποσού σε σταθερό μηνιαίο ποσό επισυνάπτεται.)</t>
  </si>
  <si>
    <t>Ελέχθηκε από:</t>
  </si>
  <si>
    <t>Ημερομηνία Έναρξης Καταβολής Σύνταξης:</t>
  </si>
  <si>
    <t>Ημερομηνία Έναρξης Καταβολής Εφάπαξ:</t>
  </si>
  <si>
    <t>Ημερομηνία υποχρεωτικής αφυπηρέτησης λόγω Ορίου Ηλικίας:</t>
  </si>
  <si>
    <t>ΜΕΡΟΣ Β  (συμπληρώνεται απαραίτητα από τους οργανισμούς του ευρύτερου δημόσιου τομέα)
                   (για τους υπαλλήλους του Κρατικού Μισθολογίου συμπληρώνεται από το Γενικό Λογιστήριο της 
                    Δημοκρατίας)</t>
  </si>
  <si>
    <r>
      <rPr>
        <b/>
        <u/>
        <sz val="12"/>
        <rFont val="Arial"/>
        <family val="2"/>
        <charset val="161"/>
      </rPr>
      <t>Εφάπαξ ποσό/Φιλοδώρημα</t>
    </r>
    <r>
      <rPr>
        <b/>
        <sz val="12"/>
        <rFont val="Arial"/>
        <family val="2"/>
        <charset val="161"/>
      </rPr>
      <t xml:space="preserve">:   Ετήσια σύνταξη </t>
    </r>
  </si>
  <si>
    <t xml:space="preserve">ΜΕΧΡΙ ΤΗΝ ΗΜΕΡΟΜΗΝΙΑ ΑΦΥΠΗΡΕΤΗΣΗΣ </t>
  </si>
  <si>
    <t xml:space="preserve">ΓΙΑ ΥΠΗΡΕΣΙΑ ΑΠΟ  </t>
  </si>
  <si>
    <t xml:space="preserve"> (Έντυπο Γ.Λ.   65 ΣΤ)   </t>
  </si>
  <si>
    <t>Όπως καταγράφηκε στο Γ.Λ.65 ΣΤ</t>
  </si>
  <si>
    <t>Αλλοι Λόγοι</t>
  </si>
  <si>
    <t>ΣΤΟΙΧΕΙΑ ΚΑΙ ΥΠΟΛΟΓΙΣΜΟΣ ΣΥΝΤΑΞΙΟΔΟΤΙΚΩΝ ΩΦΕΛΗΜΑΤΩΝ ΤΩΝ ΜΕΛΩΝ ΤΟΥ ΕΠΑΓΓΕΛΜΑΤΙΚΟΥ ΣΧΕΔΙΟΥ ΥΠΑΛΛΗΛΩΝ ΤΗΣ ΚΡΑΤΙΚΗΣ ΥΠΗΡΕΣΙΑΣ ΚΑΙ ΤΟΥ ΕΥΡΥΤΕΡΟΥ ΔΗΜΟΣΙΟΥ ΤΟΜΕΑ                     ΝΟΜΟΣ Ν.210(Ι)2022</t>
  </si>
  <si>
    <t>Οικειωθελής Πρόωρη Αφυπηρέτηση</t>
  </si>
  <si>
    <t/>
  </si>
  <si>
    <t xml:space="preserve">ΚΥΠΡΙΑΚΗ </t>
  </si>
  <si>
    <t>ΔΗΜΟΚΡΑΤΙΑ</t>
  </si>
  <si>
    <t>ΓΕΝΙΚΟ ΛΟΓΙΣΤΗΡΙΟ ΤΗΣ ΔΗΜΟΚΡΑΤΙΑΣ</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</si>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</sst>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39" x14ac:knownFonts="1">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b/>
      <sz val="10"/>
      <name val="Arial"/>
      <family val="2"/>
      <charset val="161"/>
    </font>
    <font>
      <b/>
      <sz val="11"/>
      <name val="Arial"/>
      <family val="2"/>
    </font>
    <font>
      <b/>
      <u/>
      <sz val="12"/>
      <name val="Arial"/>
      <family val="2"/>
    </font>
    <font>
      <i/>
      <sz val="12"/>
      <name val="Arial"/>
      <family val="2"/>
    </font>
    <font>
      <b/>
      <sz val="12"/>
      <name val="Batang"/>
      <family val="1"/>
    </font>
    <font>
      <b/>
      <sz val="12"/>
      <name val="Century Schoolbook"/>
      <family val="1"/>
    </font>
    <font>
      <sz val="9"/>
      <name val="Arial"/>
      <family val="2"/>
    </font>
    <font>
      <b/>
      <sz val="8"/>
      <name val="Arial"/>
      <family val="2"/>
      <charset val="161"/>
    </font>
    <font>
      <b/>
      <sz val="10"/>
      <color rgb="FFFF0000"/>
      <name val="Arial"/>
      <family val="2"/>
      <charset val="161"/>
    </font>
    <font>
      <b/>
      <u/>
      <sz val="12"/>
      <name val="Arial"/>
      <family val="2"/>
      <charset val="161"/>
    </font>
    <font>
      <sz val="12"/>
      <color rgb="FFFF0000"/>
      <name val="Arial"/>
      <family val="2"/>
      <charset val="161"/>
    </font>
    <font>
      <b/>
      <sz val="9"/>
      <color rgb="FFFF0000"/>
      <name val="Arial"/>
      <family val="2"/>
      <charset val="161"/>
    </font>
    <font>
      <b/>
      <sz val="9"/>
      <name val="Arial"/>
      <family val="2"/>
      <charset val="161"/>
    </font>
    <font>
      <b/>
      <sz val="8"/>
      <color rgb="FFFF0000"/>
      <name val="Arial"/>
      <family val="2"/>
      <charset val="161"/>
    </font>
    <font>
      <sz val="12"/>
      <color theme="0" tint="-0.249977111117893"/>
      <name val="Arial"/>
      <family val="2"/>
      <charset val="161"/>
    </font>
    <font>
      <sz val="12"/>
      <color theme="0"/>
      <name val="Arial"/>
      <family val="2"/>
      <charset val="161"/>
    </font>
    <font>
      <b/>
      <sz val="12"/>
      <color rgb="FFFF0000"/>
      <name val="Arial"/>
      <family val="2"/>
      <charset val="161"/>
    </font>
    <font>
      <sz val="9"/>
      <name val="Arial"/>
      <family val="2"/>
      <charset val="161"/>
    </font>
    <font>
      <sz val="8"/>
      <color rgb="FFFF0000"/>
      <name val="Arial"/>
      <family val="2"/>
      <charset val="161"/>
    </font>
    <font>
      <sz val="10"/>
      <name val="Arial"/>
      <family val="2"/>
    </font>
    <font>
      <b/>
      <sz val="8"/>
      <name val="Arial"/>
      <family val="2"/>
    </font>
    <font>
      <b/>
      <sz val="12"/>
      <color rgb="FFFF0000"/>
      <name val="Arial"/>
      <family val="2"/>
    </font>
    <font>
      <b/>
      <sz val="10"/>
      <name val="Arial"/>
      <family val="2"/>
    </font>
    <font>
      <b/>
      <sz val="8"/>
      <color rgb="FFFF0000"/>
      <name val="Arial"/>
      <family val="2"/>
    </font>
    <font>
      <b/>
      <sz val="8"/>
      <color rgb="FF0070C0"/>
      <name val="Arial"/>
      <family val="2"/>
    </font>
    <font>
      <b/>
      <i/>
      <sz val="8"/>
      <color theme="1"/>
      <name val="Arial"/>
      <family val="2"/>
      <charset val="161"/>
    </font>
    <font>
      <b/>
      <sz val="12"/>
      <name val="Arial"/>
      <family val="1"/>
      <charset val="161"/>
    </font>
    <font>
      <b/>
      <sz val="12"/>
      <color theme="1"/>
      <name val="Arial"/>
      <family val="2"/>
      <charset val="161"/>
    </font>
    <font>
      <sz val="10.5"/>
      <name val="Times New Roman"/>
      <family val="1"/>
    </font>
    <font>
      <sz val="11"/>
      <name val="Calibri"/>
      <family val="2"/>
      <charset val="161"/>
    </font>
    <font>
      <b/>
      <sz val="9"/>
      <name val="Arial"/>
      <family val="2"/>
    </font>
  </fonts>
  <fills count="34">
    <fill>
      <patternFill patternType="none"/>
    </fill>
    <fill>
      <patternFill patternType="gray125"/>
    </fill>
    <fill>
      <patternFill patternType="solid">
        <fgColor theme="7" tint="0.59999389629810485"/>
        <bgColor indexed="64"/>
      </patternFill>
    </fill>
    <fill>
      <patternFill patternType="solid">
        <fgColor indexed="41"/>
        <bgColor indexed="64"/>
      </patternFill>
    </fill>
    <fill>
      <patternFill patternType="solid">
        <fgColor theme="0" tint="-4.9989318521683403E-2"/>
        <bgColor indexed="64"/>
      </patternFill>
    </fill>
    <fill>
      <patternFill patternType="solid">
        <fgColor rgb="FFFFE38B"/>
        <bgColor indexed="64"/>
      </patternFill>
    </fill>
    <fill>
      <patternFill patternType="solid">
        <fgColor indexed="26"/>
        <bgColor indexed="64"/>
      </patternFill>
    </fill>
    <fill>
      <patternFill patternType="solid">
        <fgColor indexed="42"/>
        <bgColor indexed="64"/>
      </patternFill>
    </fill>
    <fill>
      <patternFill patternType="solid">
        <fgColor indexed="50"/>
        <bgColor indexed="50"/>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CB2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FF0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rgb="FF00B050"/>
        <bgColor indexed="64"/>
      </patternFill>
    </fill>
    <fill>
      <patternFill patternType="solid">
        <fgColor theme="6"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s>
  <cellStyleXfs count="2">
    <xf numFmtId="0" fontId="0" fillId="0" borderId="0"/>
    <xf numFmtId="0" fontId="1" fillId="0" borderId="0"/>
  </cellStyleXfs>
  <cellXfs count="809">
    <xf numFmtId="0" fontId="0" fillId="0" borderId="0" xfId="0"/>
    <xf numFmtId="0" fontId="6" fillId="0" borderId="0" xfId="0"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6" fillId="0" borderId="3" xfId="0" applyFont="1" applyBorder="1" applyAlignment="1">
      <alignment horizontal="left" vertical="top"/>
    </xf>
    <xf numFmtId="0" fontId="7" fillId="0" borderId="0" xfId="0" applyFont="1" applyAlignment="1">
      <alignment vertical="top"/>
    </xf>
    <xf numFmtId="0" fontId="5" fillId="0" borderId="3" xfId="0" applyFont="1" applyBorder="1" applyAlignment="1">
      <alignment vertical="top" wrapText="1"/>
    </xf>
    <xf numFmtId="0" fontId="7" fillId="0" borderId="3" xfId="0" applyFont="1" applyBorder="1" applyAlignment="1">
      <alignment vertical="top" wrapText="1"/>
    </xf>
    <xf numFmtId="0" fontId="6" fillId="0" borderId="0" xfId="0" applyFont="1" applyAlignment="1">
      <alignment horizontal="center" vertical="top"/>
    </xf>
    <xf numFmtId="0" fontId="3" fillId="0" borderId="0" xfId="0" applyFont="1" applyAlignment="1">
      <alignment horizontal="left" vertical="top" wrapText="1"/>
    </xf>
    <xf numFmtId="0" fontId="6" fillId="0" borderId="0" xfId="0" applyFont="1" applyAlignment="1">
      <alignment horizontal="right" vertical="top"/>
    </xf>
    <xf numFmtId="0" fontId="6" fillId="0" borderId="0" xfId="0" applyFont="1" applyAlignment="1">
      <alignment horizontal="right" vertical="top" wrapText="1"/>
    </xf>
    <xf numFmtId="165" fontId="6" fillId="0" borderId="0" xfId="0" applyNumberFormat="1" applyFont="1" applyAlignment="1">
      <alignment vertical="top"/>
    </xf>
    <xf numFmtId="2" fontId="6" fillId="0" borderId="0" xfId="0" applyNumberFormat="1" applyFont="1" applyAlignment="1">
      <alignment vertical="top"/>
    </xf>
    <xf numFmtId="14" fontId="6" fillId="0" borderId="0" xfId="0" applyNumberFormat="1" applyFont="1" applyAlignment="1">
      <alignment vertical="top"/>
    </xf>
    <xf numFmtId="0" fontId="6" fillId="0" borderId="0" xfId="0" applyFont="1"/>
    <xf numFmtId="1" fontId="2" fillId="0" borderId="16" xfId="0" applyNumberFormat="1" applyFont="1" applyBorder="1" applyAlignment="1">
      <alignment horizontal="center"/>
    </xf>
    <xf numFmtId="0" fontId="6" fillId="0" borderId="0" xfId="0" applyFont="1" applyAlignment="1">
      <alignment horizontal="center"/>
    </xf>
    <xf numFmtId="1" fontId="2" fillId="0" borderId="17" xfId="0" applyNumberFormat="1" applyFont="1" applyBorder="1" applyAlignment="1">
      <alignment horizontal="center"/>
    </xf>
    <xf numFmtId="1" fontId="6" fillId="0" borderId="4" xfId="0" applyNumberFormat="1" applyFont="1" applyBorder="1" applyAlignment="1">
      <alignment horizontal="center" vertical="top"/>
    </xf>
    <xf numFmtId="0" fontId="6" fillId="0" borderId="13" xfId="0" applyFont="1" applyBorder="1" applyAlignment="1">
      <alignment horizontal="left" vertical="top"/>
    </xf>
    <xf numFmtId="1" fontId="6" fillId="0" borderId="9" xfId="0" applyNumberFormat="1" applyFont="1" applyBorder="1" applyAlignment="1">
      <alignment horizontal="center" vertical="top"/>
    </xf>
    <xf numFmtId="0" fontId="6" fillId="0" borderId="0" xfId="0" applyFont="1" applyAlignment="1">
      <alignment horizontal="left" vertical="top" wrapText="1"/>
    </xf>
    <xf numFmtId="1" fontId="2" fillId="0" borderId="1" xfId="0" applyNumberFormat="1" applyFont="1" applyBorder="1" applyAlignment="1">
      <alignment horizontal="center" vertical="center"/>
    </xf>
    <xf numFmtId="0" fontId="5" fillId="0" borderId="0" xfId="0" applyFont="1" applyAlignment="1">
      <alignment vertical="top"/>
    </xf>
    <xf numFmtId="0" fontId="6" fillId="0" borderId="0" xfId="0" applyFont="1" applyAlignment="1">
      <alignment vertical="center"/>
    </xf>
    <xf numFmtId="4" fontId="6" fillId="0" borderId="0" xfId="0" applyNumberFormat="1" applyFont="1" applyAlignment="1">
      <alignment vertical="top"/>
    </xf>
    <xf numFmtId="0" fontId="2" fillId="0" borderId="0" xfId="0" applyFont="1" applyAlignment="1">
      <alignment horizontal="center"/>
    </xf>
    <xf numFmtId="1" fontId="2" fillId="0" borderId="18" xfId="0" applyNumberFormat="1" applyFont="1" applyBorder="1" applyAlignment="1">
      <alignment horizontal="center"/>
    </xf>
    <xf numFmtId="0" fontId="3" fillId="0" borderId="0" xfId="0" applyFont="1" applyAlignment="1">
      <alignment vertical="top"/>
    </xf>
    <xf numFmtId="0" fontId="6" fillId="0" borderId="0" xfId="0" applyFont="1" applyAlignment="1">
      <alignment horizontal="left" vertical="top"/>
    </xf>
    <xf numFmtId="14" fontId="2" fillId="0" borderId="0" xfId="0" applyNumberFormat="1" applyFont="1" applyAlignment="1">
      <alignment horizontal="center"/>
    </xf>
    <xf numFmtId="0" fontId="6" fillId="0" borderId="0" xfId="0" applyFont="1" applyAlignment="1">
      <alignment horizontal="center" vertical="center"/>
    </xf>
    <xf numFmtId="0" fontId="3" fillId="0" borderId="0" xfId="0" applyFont="1"/>
    <xf numFmtId="0" fontId="6" fillId="0" borderId="0" xfId="0" applyFont="1" applyAlignment="1">
      <alignment vertical="top" wrapText="1"/>
    </xf>
    <xf numFmtId="14" fontId="6" fillId="0" borderId="0" xfId="0" applyNumberFormat="1" applyFont="1" applyAlignment="1" applyProtection="1">
      <alignment vertical="top"/>
      <protection locked="0"/>
    </xf>
    <xf numFmtId="0" fontId="12" fillId="0" borderId="0" xfId="0" applyFont="1" applyAlignment="1">
      <alignment horizontal="left" vertical="top"/>
    </xf>
    <xf numFmtId="0" fontId="13" fillId="0" borderId="0" xfId="0" applyFont="1" applyAlignment="1">
      <alignment horizontal="center" vertical="top"/>
    </xf>
    <xf numFmtId="49" fontId="6" fillId="0" borderId="0" xfId="0" applyNumberFormat="1" applyFont="1" applyAlignment="1">
      <alignment horizontal="center" vertical="top"/>
    </xf>
    <xf numFmtId="0" fontId="2" fillId="0" borderId="0" xfId="0" applyFont="1" applyAlignment="1">
      <alignment vertical="top" wrapText="1"/>
    </xf>
    <xf numFmtId="0" fontId="6" fillId="5" borderId="14" xfId="0" applyFont="1" applyFill="1" applyBorder="1" applyAlignment="1">
      <alignment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10" xfId="0" applyFont="1" applyBorder="1" applyAlignment="1">
      <alignment horizontal="center" vertical="top"/>
    </xf>
    <xf numFmtId="0" fontId="4" fillId="0" borderId="0" xfId="0" applyFont="1" applyAlignment="1">
      <alignment wrapText="1"/>
    </xf>
    <xf numFmtId="4" fontId="6" fillId="0" borderId="0" xfId="0" applyNumberFormat="1" applyFont="1" applyAlignment="1">
      <alignment horizontal="center" vertical="top"/>
    </xf>
    <xf numFmtId="0" fontId="6" fillId="0" borderId="13" xfId="0" applyFont="1" applyBorder="1" applyAlignment="1">
      <alignment horizontal="center" vertical="top"/>
    </xf>
    <xf numFmtId="0" fontId="18" fillId="0" borderId="2" xfId="0" applyFont="1" applyBorder="1" applyAlignment="1">
      <alignment vertical="top"/>
    </xf>
    <xf numFmtId="0" fontId="5" fillId="5" borderId="14" xfId="0" applyFont="1" applyFill="1" applyBorder="1" applyAlignment="1" applyProtection="1">
      <alignment vertical="top"/>
      <protection locked="0"/>
    </xf>
    <xf numFmtId="0" fontId="3" fillId="5" borderId="14" xfId="0" applyFont="1" applyFill="1" applyBorder="1" applyProtection="1">
      <protection locked="0"/>
    </xf>
    <xf numFmtId="2" fontId="6" fillId="0" borderId="0" xfId="0" applyNumberFormat="1" applyFont="1" applyAlignment="1">
      <alignment horizontal="right" vertical="top"/>
    </xf>
    <xf numFmtId="0" fontId="0" fillId="21" borderId="0" xfId="0" applyFill="1" applyProtection="1">
      <protection hidden="1"/>
    </xf>
    <xf numFmtId="0" fontId="0" fillId="21" borderId="17" xfId="0" applyFill="1" applyBorder="1" applyProtection="1">
      <protection hidden="1"/>
    </xf>
    <xf numFmtId="0" fontId="0" fillId="21" borderId="18" xfId="0" applyFill="1" applyBorder="1" applyProtection="1">
      <protection hidden="1"/>
    </xf>
    <xf numFmtId="49" fontId="6" fillId="0" borderId="0" xfId="0" applyNumberFormat="1" applyFont="1" applyAlignment="1">
      <alignment vertical="top"/>
    </xf>
    <xf numFmtId="0" fontId="6" fillId="17" borderId="0" xfId="0" applyFont="1" applyFill="1" applyAlignment="1">
      <alignment horizontal="center" vertical="top"/>
    </xf>
    <xf numFmtId="14" fontId="6" fillId="0" borderId="0" xfId="0" applyNumberFormat="1" applyFont="1" applyAlignment="1">
      <alignment horizontal="center" vertical="top"/>
    </xf>
    <xf numFmtId="1" fontId="2" fillId="0" borderId="18" xfId="0" applyNumberFormat="1" applyFont="1" applyBorder="1" applyAlignment="1">
      <alignment horizontal="center" vertical="center" wrapText="1"/>
    </xf>
    <xf numFmtId="2" fontId="6" fillId="9" borderId="0" xfId="0" applyNumberFormat="1" applyFont="1" applyFill="1" applyAlignment="1">
      <alignment horizontal="center" vertical="center" wrapText="1"/>
    </xf>
    <xf numFmtId="0" fontId="3" fillId="0" borderId="0" xfId="0" applyFont="1" applyAlignment="1">
      <alignment horizontal="left" vertical="top"/>
    </xf>
    <xf numFmtId="0" fontId="7" fillId="0" borderId="0" xfId="0" applyFont="1" applyAlignment="1">
      <alignment vertical="top" wrapText="1"/>
    </xf>
    <xf numFmtId="0" fontId="6" fillId="16" borderId="0" xfId="0" applyFont="1" applyFill="1" applyAlignment="1">
      <alignment horizontal="center"/>
    </xf>
    <xf numFmtId="0" fontId="6" fillId="32" borderId="0" xfId="0" applyFont="1" applyFill="1" applyAlignment="1">
      <alignment horizontal="center" vertical="top"/>
    </xf>
    <xf numFmtId="0" fontId="6" fillId="32" borderId="0" xfId="0" applyFont="1" applyFill="1" applyAlignment="1">
      <alignment vertical="top"/>
    </xf>
    <xf numFmtId="0" fontId="6" fillId="32" borderId="13" xfId="0" applyFont="1" applyFill="1" applyBorder="1" applyAlignment="1">
      <alignment vertical="top"/>
    </xf>
    <xf numFmtId="0" fontId="6" fillId="0" borderId="0" xfId="0" applyFont="1" applyAlignment="1">
      <alignment horizontal="center" vertical="center" wrapText="1"/>
    </xf>
    <xf numFmtId="0" fontId="15" fillId="0" borderId="3" xfId="0" applyFont="1" applyBorder="1" applyAlignment="1">
      <alignment horizontal="center" wrapText="1"/>
    </xf>
    <xf numFmtId="0" fontId="3" fillId="0" borderId="0" xfId="0" applyFont="1" applyAlignment="1">
      <alignment horizontal="center" vertical="top"/>
    </xf>
    <xf numFmtId="14" fontId="2" fillId="0" borderId="0" xfId="0" applyNumberFormat="1" applyFont="1" applyAlignment="1">
      <alignment horizontal="center" vertical="top"/>
    </xf>
    <xf numFmtId="0" fontId="2" fillId="0" borderId="0" xfId="0" applyFont="1" applyAlignment="1">
      <alignment horizontal="center" vertical="top"/>
    </xf>
    <xf numFmtId="0" fontId="5" fillId="0" borderId="0" xfId="0" applyFont="1" applyAlignment="1">
      <alignment horizontal="center" vertical="top"/>
    </xf>
    <xf numFmtId="14" fontId="6" fillId="0" borderId="0" xfId="0" applyNumberFormat="1" applyFont="1" applyAlignment="1" applyProtection="1">
      <alignment horizontal="left" wrapText="1"/>
      <protection locked="0"/>
    </xf>
    <xf numFmtId="0" fontId="6" fillId="0" borderId="8" xfId="0" applyFont="1" applyBorder="1" applyAlignment="1">
      <alignment horizontal="center" vertical="top"/>
    </xf>
    <xf numFmtId="0" fontId="6" fillId="0" borderId="12" xfId="0" applyFont="1" applyBorder="1" applyAlignment="1">
      <alignment horizontal="center" vertical="top"/>
    </xf>
    <xf numFmtId="1" fontId="2" fillId="0" borderId="1" xfId="0" applyNumberFormat="1" applyFont="1" applyBorder="1" applyAlignment="1">
      <alignment horizontal="center"/>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12" xfId="0" applyFont="1" applyBorder="1" applyAlignment="1">
      <alignment horizontal="left" vertical="top" wrapText="1"/>
    </xf>
    <xf numFmtId="1" fontId="2" fillId="0" borderId="0" xfId="0" applyNumberFormat="1" applyFont="1" applyAlignment="1">
      <alignment horizontal="center"/>
    </xf>
    <xf numFmtId="0" fontId="1" fillId="0" borderId="0" xfId="0" quotePrefix="1" applyFont="1"/>
    <xf numFmtId="0" fontId="17" fillId="0" borderId="0" xfId="0" applyFont="1" applyAlignment="1">
      <alignment vertical="top"/>
    </xf>
    <xf numFmtId="13" fontId="3" fillId="0" borderId="0" xfId="0" quotePrefix="1" applyNumberFormat="1" applyFont="1" applyAlignment="1">
      <alignment horizontal="center" vertical="top"/>
    </xf>
    <xf numFmtId="0" fontId="6" fillId="0" borderId="0" xfId="0" applyFont="1" applyAlignment="1">
      <alignment horizontal="left"/>
    </xf>
    <xf numFmtId="0" fontId="6" fillId="5" borderId="14" xfId="0" applyFont="1" applyFill="1" applyBorder="1" applyAlignment="1" applyProtection="1">
      <alignment horizontal="center" vertical="top"/>
      <protection locked="0"/>
    </xf>
    <xf numFmtId="0" fontId="6" fillId="0" borderId="0" xfId="0" applyFont="1" applyAlignment="1" applyProtection="1">
      <alignment horizontal="center" vertical="top"/>
      <protection locked="0"/>
    </xf>
    <xf numFmtId="0" fontId="6" fillId="0" borderId="0" xfId="0" applyFont="1" applyAlignment="1" applyProtection="1">
      <alignment horizontal="left"/>
      <protection locked="0"/>
    </xf>
    <xf numFmtId="0" fontId="0" fillId="0" borderId="0" xfId="0" applyAlignment="1">
      <alignment horizontal="center" vertical="top"/>
    </xf>
    <xf numFmtId="49" fontId="6" fillId="0" borderId="0" xfId="0" applyNumberFormat="1" applyFont="1" applyAlignment="1">
      <alignment horizontal="left" vertical="top"/>
    </xf>
    <xf numFmtId="49" fontId="6" fillId="0" borderId="0" xfId="0" applyNumberFormat="1" applyFont="1" applyAlignment="1">
      <alignment horizontal="left"/>
    </xf>
    <xf numFmtId="164" fontId="6" fillId="0" borderId="0" xfId="0" applyNumberFormat="1" applyFont="1"/>
    <xf numFmtId="0" fontId="18" fillId="0" borderId="2" xfId="0" applyFont="1" applyBorder="1"/>
    <xf numFmtId="0" fontId="6" fillId="0" borderId="5" xfId="0" applyFont="1" applyBorder="1"/>
    <xf numFmtId="0" fontId="6" fillId="0" borderId="3" xfId="0" applyFont="1" applyBorder="1"/>
    <xf numFmtId="0" fontId="6" fillId="0" borderId="3" xfId="0" applyFont="1" applyBorder="1" applyAlignment="1">
      <alignment horizontal="center"/>
    </xf>
    <xf numFmtId="0" fontId="6" fillId="0" borderId="4" xfId="0" applyFont="1" applyBorder="1"/>
    <xf numFmtId="0" fontId="6" fillId="16" borderId="0" xfId="0" applyFont="1" applyFill="1" applyAlignment="1">
      <alignment horizontal="center" vertical="center" wrapText="1"/>
    </xf>
    <xf numFmtId="14" fontId="3" fillId="0" borderId="0" xfId="0" applyNumberFormat="1" applyFont="1" applyAlignment="1" applyProtection="1">
      <alignment horizontal="left" vertical="top"/>
      <protection locked="0"/>
    </xf>
    <xf numFmtId="0" fontId="6" fillId="0" borderId="14" xfId="0" applyFont="1" applyBorder="1" applyAlignment="1" applyProtection="1">
      <alignment horizontal="center" vertical="top"/>
      <protection locked="0"/>
    </xf>
    <xf numFmtId="0" fontId="6" fillId="11" borderId="0" xfId="0" applyFont="1" applyFill="1" applyAlignment="1">
      <alignment vertical="top"/>
    </xf>
    <xf numFmtId="0" fontId="4" fillId="0" borderId="0" xfId="0" applyFont="1" applyAlignment="1">
      <alignment horizontal="center" vertical="top"/>
    </xf>
    <xf numFmtId="0" fontId="27" fillId="0" borderId="0" xfId="0" applyFont="1" applyAlignment="1">
      <alignment vertical="top"/>
    </xf>
    <xf numFmtId="0" fontId="24" fillId="0" borderId="0" xfId="0" applyFont="1" applyAlignment="1">
      <alignment horizontal="center" vertical="top"/>
    </xf>
    <xf numFmtId="0" fontId="19" fillId="0" borderId="0" xfId="0" applyFont="1" applyAlignment="1">
      <alignment vertical="top"/>
    </xf>
    <xf numFmtId="14" fontId="21" fillId="0" borderId="0" xfId="0" applyNumberFormat="1" applyFont="1" applyAlignment="1">
      <alignment horizontal="center" vertical="top"/>
    </xf>
    <xf numFmtId="0" fontId="24" fillId="0" borderId="0" xfId="0" applyFont="1" applyAlignment="1">
      <alignment vertical="top"/>
    </xf>
    <xf numFmtId="0" fontId="19" fillId="0" borderId="8" xfId="0" applyFont="1" applyBorder="1" applyAlignment="1">
      <alignment vertical="top"/>
    </xf>
    <xf numFmtId="14" fontId="21" fillId="0" borderId="11" xfId="0" applyNumberFormat="1" applyFont="1" applyBorder="1" applyAlignment="1">
      <alignment horizontal="center" vertical="top"/>
    </xf>
    <xf numFmtId="0" fontId="6" fillId="0" borderId="11" xfId="0" applyFont="1" applyBorder="1" applyAlignment="1">
      <alignment horizontal="center" vertical="top"/>
    </xf>
    <xf numFmtId="0" fontId="6" fillId="22" borderId="12" xfId="0" applyFont="1" applyFill="1" applyBorder="1" applyAlignment="1">
      <alignment vertical="top"/>
    </xf>
    <xf numFmtId="0" fontId="6" fillId="0" borderId="35" xfId="0" applyFont="1" applyBorder="1" applyAlignment="1">
      <alignment vertical="top"/>
    </xf>
    <xf numFmtId="0" fontId="19" fillId="0" borderId="7" xfId="0" applyFont="1" applyBorder="1" applyAlignment="1">
      <alignment vertical="top"/>
    </xf>
    <xf numFmtId="14" fontId="21" fillId="0" borderId="3" xfId="0" applyNumberFormat="1" applyFont="1" applyBorder="1" applyAlignment="1">
      <alignment horizontal="center" vertical="top"/>
    </xf>
    <xf numFmtId="0" fontId="6" fillId="22" borderId="4" xfId="0" applyFont="1" applyFill="1" applyBorder="1" applyAlignment="1">
      <alignment vertical="top"/>
    </xf>
    <xf numFmtId="0" fontId="6" fillId="22" borderId="0" xfId="0" applyFont="1" applyFill="1" applyAlignment="1">
      <alignment vertical="top"/>
    </xf>
    <xf numFmtId="14" fontId="6" fillId="17" borderId="0" xfId="0" applyNumberFormat="1" applyFont="1" applyFill="1" applyAlignment="1">
      <alignment vertical="top"/>
    </xf>
    <xf numFmtId="14" fontId="6" fillId="18" borderId="0" xfId="0" applyNumberFormat="1" applyFont="1" applyFill="1" applyAlignment="1">
      <alignment vertical="top"/>
    </xf>
    <xf numFmtId="0" fontId="36" fillId="0" borderId="0" xfId="0" applyFont="1"/>
    <xf numFmtId="14" fontId="4" fillId="0" borderId="0" xfId="0" applyNumberFormat="1" applyFont="1" applyAlignment="1">
      <alignment vertical="top"/>
    </xf>
    <xf numFmtId="10" fontId="6" fillId="19" borderId="0" xfId="0" applyNumberFormat="1" applyFont="1" applyFill="1" applyAlignment="1">
      <alignment vertical="top"/>
    </xf>
    <xf numFmtId="0" fontId="4" fillId="0" borderId="0" xfId="0" applyFont="1" applyAlignment="1">
      <alignment vertical="top"/>
    </xf>
    <xf numFmtId="14" fontId="37" fillId="17" borderId="0" xfId="0" applyNumberFormat="1" applyFont="1" applyFill="1" applyAlignment="1">
      <alignment vertical="center"/>
    </xf>
    <xf numFmtId="0" fontId="6" fillId="17" borderId="0" xfId="0" applyFont="1" applyFill="1" applyAlignment="1">
      <alignment vertical="top"/>
    </xf>
    <xf numFmtId="0" fontId="2" fillId="17" borderId="19" xfId="0" applyFont="1" applyFill="1" applyBorder="1" applyAlignment="1">
      <alignment vertical="top"/>
    </xf>
    <xf numFmtId="14" fontId="6" fillId="9" borderId="0" xfId="0" applyNumberFormat="1" applyFont="1" applyFill="1" applyAlignment="1">
      <alignment vertical="top"/>
    </xf>
    <xf numFmtId="0" fontId="6" fillId="9" borderId="0" xfId="0" applyFont="1" applyFill="1" applyAlignment="1">
      <alignment vertical="top"/>
    </xf>
    <xf numFmtId="0" fontId="2" fillId="27" borderId="1" xfId="0" applyFont="1" applyFill="1" applyBorder="1" applyAlignment="1">
      <alignment horizontal="center" vertical="center"/>
    </xf>
    <xf numFmtId="1" fontId="2" fillId="27" borderId="1" xfId="0" applyNumberFormat="1" applyFont="1" applyFill="1" applyBorder="1" applyAlignment="1">
      <alignment horizontal="center" vertical="center"/>
    </xf>
    <xf numFmtId="0" fontId="2" fillId="27" borderId="19" xfId="0" applyFont="1" applyFill="1" applyBorder="1" applyAlignment="1">
      <alignment vertical="top"/>
    </xf>
    <xf numFmtId="1" fontId="2" fillId="27" borderId="16" xfId="0" applyNumberFormat="1" applyFont="1" applyFill="1" applyBorder="1" applyAlignment="1">
      <alignment horizontal="center"/>
    </xf>
    <xf numFmtId="0" fontId="2" fillId="27" borderId="16" xfId="0" applyFont="1" applyFill="1" applyBorder="1" applyAlignment="1">
      <alignment vertical="top"/>
    </xf>
    <xf numFmtId="0" fontId="23" fillId="0" borderId="0" xfId="0" applyFont="1" applyAlignment="1">
      <alignment vertical="top"/>
    </xf>
    <xf numFmtId="1" fontId="9" fillId="27" borderId="34" xfId="0" applyNumberFormat="1" applyFont="1" applyFill="1" applyBorder="1" applyAlignment="1">
      <alignment horizontal="center" vertical="center"/>
    </xf>
    <xf numFmtId="1" fontId="9" fillId="27" borderId="34" xfId="0" applyNumberFormat="1" applyFont="1" applyFill="1" applyBorder="1" applyAlignment="1">
      <alignment horizontal="center"/>
    </xf>
    <xf numFmtId="0" fontId="24" fillId="9" borderId="0" xfId="0" applyFont="1" applyFill="1" applyAlignment="1">
      <alignment vertical="top"/>
    </xf>
    <xf numFmtId="0" fontId="2" fillId="27" borderId="1" xfId="0" applyFont="1" applyFill="1" applyBorder="1" applyAlignment="1">
      <alignment vertical="top"/>
    </xf>
    <xf numFmtId="0" fontId="2" fillId="9" borderId="8" xfId="0" applyFont="1" applyFill="1" applyBorder="1" applyAlignment="1">
      <alignment vertical="top"/>
    </xf>
    <xf numFmtId="1" fontId="2" fillId="9" borderId="10" xfId="0" applyNumberFormat="1" applyFont="1" applyFill="1" applyBorder="1" applyAlignment="1">
      <alignment horizontal="center"/>
    </xf>
    <xf numFmtId="0" fontId="2" fillId="9" borderId="10" xfId="0" applyFont="1" applyFill="1" applyBorder="1" applyAlignment="1">
      <alignment vertical="top"/>
    </xf>
    <xf numFmtId="0" fontId="2" fillId="9" borderId="0" xfId="0" applyFont="1" applyFill="1" applyAlignment="1">
      <alignment vertical="top"/>
    </xf>
    <xf numFmtId="1" fontId="2" fillId="9" borderId="0" xfId="0" applyNumberFormat="1" applyFont="1" applyFill="1" applyAlignment="1">
      <alignment horizontal="center"/>
    </xf>
    <xf numFmtId="1" fontId="8" fillId="27" borderId="30" xfId="0" applyNumberFormat="1" applyFont="1" applyFill="1" applyBorder="1" applyAlignment="1">
      <alignment horizontal="right"/>
    </xf>
    <xf numFmtId="1" fontId="2" fillId="27" borderId="1" xfId="0" applyNumberFormat="1" applyFont="1" applyFill="1" applyBorder="1" applyAlignment="1">
      <alignment horizontal="center"/>
    </xf>
    <xf numFmtId="1" fontId="8" fillId="27" borderId="31" xfId="0" applyNumberFormat="1" applyFont="1" applyFill="1" applyBorder="1" applyAlignment="1">
      <alignment horizontal="right"/>
    </xf>
    <xf numFmtId="1" fontId="8" fillId="27" borderId="33" xfId="0" applyNumberFormat="1" applyFont="1" applyFill="1" applyBorder="1" applyAlignment="1">
      <alignment horizontal="right"/>
    </xf>
    <xf numFmtId="0" fontId="6" fillId="9" borderId="0" xfId="0" applyFont="1" applyFill="1" applyAlignment="1">
      <alignment horizontal="left" vertical="top"/>
    </xf>
    <xf numFmtId="0" fontId="21" fillId="13" borderId="0" xfId="0" applyFont="1" applyFill="1" applyAlignment="1">
      <alignment vertical="top"/>
    </xf>
    <xf numFmtId="0" fontId="6" fillId="17" borderId="36" xfId="0" applyFont="1" applyFill="1" applyBorder="1" applyAlignment="1">
      <alignment vertical="top"/>
    </xf>
    <xf numFmtId="0" fontId="6" fillId="17" borderId="37" xfId="0" applyFont="1" applyFill="1" applyBorder="1" applyAlignment="1">
      <alignment vertical="top"/>
    </xf>
    <xf numFmtId="0" fontId="6" fillId="17" borderId="38" xfId="0" applyFont="1" applyFill="1" applyBorder="1" applyAlignment="1">
      <alignment vertical="top"/>
    </xf>
    <xf numFmtId="0" fontId="6" fillId="12" borderId="0" xfId="0" applyFont="1" applyFill="1" applyAlignment="1">
      <alignment vertical="top"/>
    </xf>
    <xf numFmtId="14" fontId="24" fillId="0" borderId="0" xfId="0" applyNumberFormat="1" applyFont="1" applyAlignment="1">
      <alignment vertical="top"/>
    </xf>
    <xf numFmtId="0" fontId="25" fillId="27" borderId="37" xfId="0" applyFont="1" applyFill="1" applyBorder="1" applyAlignment="1">
      <alignment horizontal="center" vertical="top"/>
    </xf>
    <xf numFmtId="0" fontId="8" fillId="0" borderId="39" xfId="0" applyFont="1" applyBorder="1"/>
    <xf numFmtId="14" fontId="8" fillId="0" borderId="0" xfId="0" applyNumberFormat="1" applyFont="1" applyAlignment="1">
      <alignment horizontal="left"/>
    </xf>
    <xf numFmtId="14" fontId="0" fillId="0" borderId="0" xfId="0" applyNumberFormat="1" applyAlignment="1">
      <alignment horizontal="center"/>
    </xf>
    <xf numFmtId="1" fontId="0" fillId="0" borderId="0" xfId="0" applyNumberFormat="1" applyAlignment="1">
      <alignment horizontal="right"/>
    </xf>
    <xf numFmtId="1" fontId="0" fillId="0" borderId="40" xfId="0" applyNumberFormat="1" applyBorder="1" applyAlignment="1">
      <alignment horizontal="right"/>
    </xf>
    <xf numFmtId="0" fontId="6" fillId="13" borderId="0" xfId="0" applyFont="1" applyFill="1" applyAlignment="1">
      <alignment vertical="top"/>
    </xf>
    <xf numFmtId="0" fontId="25" fillId="27" borderId="0" xfId="0" applyFont="1" applyFill="1" applyAlignment="1">
      <alignment horizontal="center" vertical="top"/>
    </xf>
    <xf numFmtId="1" fontId="6" fillId="0" borderId="0" xfId="0" applyNumberFormat="1" applyFont="1" applyAlignment="1">
      <alignment vertical="top"/>
    </xf>
    <xf numFmtId="1" fontId="6" fillId="0" borderId="0" xfId="0" applyNumberFormat="1" applyFont="1" applyAlignment="1">
      <alignment horizontal="center" vertical="top"/>
    </xf>
    <xf numFmtId="0" fontId="0" fillId="0" borderId="62" xfId="0" applyBorder="1"/>
    <xf numFmtId="14" fontId="0" fillId="0" borderId="63" xfId="0" applyNumberFormat="1" applyBorder="1" applyAlignment="1">
      <alignment horizontal="center"/>
    </xf>
    <xf numFmtId="1" fontId="0" fillId="0" borderId="63" xfId="0" applyNumberFormat="1" applyBorder="1" applyAlignment="1">
      <alignment horizontal="right"/>
    </xf>
    <xf numFmtId="1" fontId="0" fillId="0" borderId="64" xfId="0" applyNumberFormat="1" applyBorder="1" applyAlignment="1">
      <alignment horizontal="right"/>
    </xf>
    <xf numFmtId="0" fontId="25" fillId="27" borderId="63" xfId="0" applyFont="1" applyFill="1" applyBorder="1" applyAlignment="1">
      <alignment horizontal="center" vertical="top"/>
    </xf>
    <xf numFmtId="0" fontId="8" fillId="3" borderId="36" xfId="0" applyFont="1" applyFill="1" applyBorder="1"/>
    <xf numFmtId="14" fontId="0" fillId="3" borderId="37" xfId="0" applyNumberFormat="1" applyFill="1" applyBorder="1" applyAlignment="1">
      <alignment horizontal="center"/>
    </xf>
    <xf numFmtId="1" fontId="0" fillId="3" borderId="37" xfId="0" applyNumberFormat="1" applyFill="1" applyBorder="1" applyAlignment="1">
      <alignment horizontal="right"/>
    </xf>
    <xf numFmtId="1" fontId="0" fillId="3" borderId="38" xfId="0" applyNumberFormat="1" applyFill="1" applyBorder="1" applyAlignment="1">
      <alignment horizontal="right"/>
    </xf>
    <xf numFmtId="0" fontId="25" fillId="27" borderId="36" xfId="0" applyFont="1" applyFill="1" applyBorder="1" applyAlignment="1">
      <alignment horizontal="center" vertical="top"/>
    </xf>
    <xf numFmtId="17" fontId="4" fillId="27" borderId="37" xfId="0" applyNumberFormat="1" applyFont="1" applyFill="1" applyBorder="1" applyAlignment="1">
      <alignment horizontal="center" vertical="top"/>
    </xf>
    <xf numFmtId="49" fontId="21" fillId="27" borderId="38" xfId="0" applyNumberFormat="1" applyFont="1" applyFill="1" applyBorder="1" applyAlignment="1">
      <alignment vertical="top"/>
    </xf>
    <xf numFmtId="0" fontId="6" fillId="12" borderId="0" xfId="0" applyFont="1" applyFill="1" applyAlignment="1">
      <alignment horizontal="right" vertical="top"/>
    </xf>
    <xf numFmtId="1" fontId="2" fillId="12" borderId="1" xfId="0" applyNumberFormat="1" applyFont="1" applyFill="1" applyBorder="1" applyAlignment="1">
      <alignment horizontal="center" vertical="center"/>
    </xf>
    <xf numFmtId="0" fontId="0" fillId="3" borderId="39" xfId="0" applyFill="1" applyBorder="1"/>
    <xf numFmtId="14" fontId="0" fillId="3" borderId="0" xfId="0" applyNumberFormat="1" applyFill="1" applyAlignment="1">
      <alignment horizontal="center"/>
    </xf>
    <xf numFmtId="14" fontId="16" fillId="3" borderId="0" xfId="0" applyNumberFormat="1" applyFont="1" applyFill="1" applyAlignment="1">
      <alignment horizontal="center"/>
    </xf>
    <xf numFmtId="1" fontId="0" fillId="3" borderId="0" xfId="0" applyNumberFormat="1" applyFill="1" applyAlignment="1">
      <alignment horizontal="right"/>
    </xf>
    <xf numFmtId="1" fontId="0" fillId="3" borderId="40" xfId="0" applyNumberFormat="1" applyFill="1" applyBorder="1" applyAlignment="1">
      <alignment horizontal="right"/>
    </xf>
    <xf numFmtId="0" fontId="25" fillId="27" borderId="39" xfId="0" applyFont="1" applyFill="1" applyBorder="1" applyAlignment="1">
      <alignment horizontal="center" vertical="top"/>
    </xf>
    <xf numFmtId="0" fontId="1" fillId="27" borderId="0" xfId="0" applyFont="1" applyFill="1" applyAlignment="1">
      <alignment horizontal="center" vertical="top"/>
    </xf>
    <xf numFmtId="0" fontId="21" fillId="27" borderId="40" xfId="0" applyFont="1" applyFill="1" applyBorder="1" applyAlignment="1">
      <alignment vertical="top"/>
    </xf>
    <xf numFmtId="0" fontId="8" fillId="3" borderId="41" xfId="0" applyFont="1" applyFill="1" applyBorder="1"/>
    <xf numFmtId="14" fontId="8" fillId="3" borderId="42" xfId="0" applyNumberFormat="1" applyFont="1" applyFill="1" applyBorder="1" applyAlignment="1">
      <alignment horizontal="center"/>
    </xf>
    <xf numFmtId="14" fontId="8" fillId="3" borderId="43" xfId="0" applyNumberFormat="1" applyFont="1" applyFill="1" applyBorder="1" applyAlignment="1">
      <alignment horizontal="center"/>
    </xf>
    <xf numFmtId="1" fontId="8" fillId="3" borderId="41" xfId="0" applyNumberFormat="1" applyFont="1" applyFill="1" applyBorder="1" applyAlignment="1">
      <alignment horizontal="right"/>
    </xf>
    <xf numFmtId="1" fontId="8" fillId="3" borderId="42" xfId="0" applyNumberFormat="1" applyFont="1" applyFill="1" applyBorder="1" applyAlignment="1">
      <alignment horizontal="right"/>
    </xf>
    <xf numFmtId="1" fontId="8" fillId="3" borderId="43" xfId="0" applyNumberFormat="1" applyFont="1" applyFill="1" applyBorder="1" applyAlignment="1">
      <alignment horizontal="right"/>
    </xf>
    <xf numFmtId="0" fontId="2" fillId="0" borderId="0" xfId="0" applyFont="1" applyAlignment="1">
      <alignment vertical="top"/>
    </xf>
    <xf numFmtId="0" fontId="6" fillId="31" borderId="0" xfId="0" applyFont="1" applyFill="1" applyAlignment="1">
      <alignment horizontal="right" vertical="top"/>
    </xf>
    <xf numFmtId="1" fontId="2" fillId="31" borderId="1" xfId="0" applyNumberFormat="1" applyFont="1" applyFill="1" applyBorder="1" applyAlignment="1">
      <alignment horizontal="center" vertical="center"/>
    </xf>
    <xf numFmtId="0" fontId="6" fillId="31" borderId="0" xfId="0" applyFont="1" applyFill="1" applyAlignment="1">
      <alignment vertical="top"/>
    </xf>
    <xf numFmtId="0" fontId="0" fillId="3" borderId="44" xfId="0" applyFill="1" applyBorder="1"/>
    <xf numFmtId="14" fontId="0" fillId="3" borderId="45" xfId="0" applyNumberFormat="1" applyFill="1" applyBorder="1" applyAlignment="1">
      <alignment horizontal="center"/>
    </xf>
    <xf numFmtId="14" fontId="16" fillId="3" borderId="46" xfId="0" applyNumberFormat="1" applyFont="1" applyFill="1" applyBorder="1" applyAlignment="1">
      <alignment horizontal="center"/>
    </xf>
    <xf numFmtId="1" fontId="0" fillId="3" borderId="44" xfId="0" applyNumberFormat="1" applyFill="1" applyBorder="1" applyAlignment="1">
      <alignment horizontal="right"/>
    </xf>
    <xf numFmtId="1" fontId="0" fillId="3" borderId="45" xfId="0" applyNumberFormat="1" applyFill="1" applyBorder="1" applyAlignment="1">
      <alignment horizontal="right"/>
    </xf>
    <xf numFmtId="1" fontId="0" fillId="3" borderId="46" xfId="0" applyNumberFormat="1" applyFill="1" applyBorder="1" applyAlignment="1">
      <alignment horizontal="right"/>
    </xf>
    <xf numFmtId="14" fontId="16" fillId="3" borderId="45" xfId="0" applyNumberFormat="1" applyFont="1" applyFill="1" applyBorder="1" applyAlignment="1">
      <alignment horizontal="center"/>
    </xf>
    <xf numFmtId="14" fontId="0" fillId="3" borderId="46" xfId="0" applyNumberFormat="1" applyFill="1" applyBorder="1" applyAlignment="1">
      <alignment horizontal="center"/>
    </xf>
    <xf numFmtId="0" fontId="25" fillId="27" borderId="62" xfId="0" applyFont="1" applyFill="1" applyBorder="1" applyAlignment="1">
      <alignment horizontal="center" vertical="top"/>
    </xf>
    <xf numFmtId="0" fontId="1" fillId="27" borderId="63" xfId="0" applyFont="1" applyFill="1" applyBorder="1" applyAlignment="1">
      <alignment horizontal="center" vertical="top"/>
    </xf>
    <xf numFmtId="0" fontId="21" fillId="27" borderId="64" xfId="0" applyFont="1" applyFill="1" applyBorder="1" applyAlignment="1">
      <alignment vertical="top"/>
    </xf>
    <xf numFmtId="0" fontId="14" fillId="3" borderId="47" xfId="0" applyFont="1" applyFill="1" applyBorder="1"/>
    <xf numFmtId="14" fontId="0" fillId="3" borderId="1" xfId="0" applyNumberFormat="1" applyFill="1" applyBorder="1" applyAlignment="1">
      <alignment horizontal="center"/>
    </xf>
    <xf numFmtId="14" fontId="0" fillId="3" borderId="2" xfId="0" applyNumberFormat="1" applyFill="1" applyBorder="1" applyAlignment="1">
      <alignment horizontal="center"/>
    </xf>
    <xf numFmtId="1" fontId="0" fillId="3" borderId="48" xfId="0" applyNumberFormat="1" applyFill="1" applyBorder="1" applyAlignment="1">
      <alignment horizontal="right"/>
    </xf>
    <xf numFmtId="0" fontId="0" fillId="3" borderId="47" xfId="0" applyFill="1" applyBorder="1"/>
    <xf numFmtId="1" fontId="0" fillId="3" borderId="47" xfId="0" applyNumberFormat="1" applyFill="1" applyBorder="1" applyAlignment="1">
      <alignment horizontal="right"/>
    </xf>
    <xf numFmtId="1" fontId="0" fillId="3" borderId="1" xfId="0" applyNumberFormat="1" applyFill="1" applyBorder="1" applyAlignment="1">
      <alignment horizontal="right"/>
    </xf>
    <xf numFmtId="0" fontId="24" fillId="25" borderId="0" xfId="0" applyFont="1" applyFill="1" applyAlignment="1">
      <alignment horizontal="center" vertical="top"/>
    </xf>
    <xf numFmtId="0" fontId="29" fillId="9" borderId="0" xfId="0" applyFont="1" applyFill="1" applyAlignment="1">
      <alignment horizontal="center" vertical="top"/>
    </xf>
    <xf numFmtId="4" fontId="8" fillId="13" borderId="1" xfId="0" applyNumberFormat="1" applyFont="1" applyFill="1" applyBorder="1" applyAlignment="1">
      <alignment horizontal="center" vertical="center" wrapText="1"/>
    </xf>
    <xf numFmtId="0" fontId="3" fillId="13" borderId="0" xfId="0" applyFont="1" applyFill="1" applyAlignment="1">
      <alignment vertical="top"/>
    </xf>
    <xf numFmtId="1" fontId="3" fillId="13" borderId="1" xfId="0" applyNumberFormat="1" applyFont="1" applyFill="1" applyBorder="1" applyAlignment="1">
      <alignment horizontal="center" vertical="center" wrapText="1"/>
    </xf>
    <xf numFmtId="4" fontId="16" fillId="13" borderId="1" xfId="0" applyNumberFormat="1" applyFont="1" applyFill="1" applyBorder="1" applyAlignment="1">
      <alignment horizontal="center" vertical="center" wrapText="1"/>
    </xf>
    <xf numFmtId="0" fontId="25" fillId="9" borderId="0" xfId="0" applyFont="1" applyFill="1" applyAlignment="1">
      <alignment vertical="top"/>
    </xf>
    <xf numFmtId="0" fontId="1" fillId="3" borderId="47" xfId="0" applyFont="1" applyFill="1" applyBorder="1"/>
    <xf numFmtId="0" fontId="6" fillId="28" borderId="0" xfId="0" applyFont="1" applyFill="1" applyAlignment="1">
      <alignment vertical="top"/>
    </xf>
    <xf numFmtId="0" fontId="18" fillId="9" borderId="0" xfId="0" applyFont="1" applyFill="1" applyAlignment="1">
      <alignment vertical="top"/>
    </xf>
    <xf numFmtId="0" fontId="6" fillId="18" borderId="0" xfId="0" applyFont="1" applyFill="1" applyAlignment="1">
      <alignment vertical="top"/>
    </xf>
    <xf numFmtId="1" fontId="0" fillId="3" borderId="49" xfId="0" applyNumberFormat="1" applyFill="1" applyBorder="1" applyAlignment="1">
      <alignment horizontal="right"/>
    </xf>
    <xf numFmtId="1" fontId="0" fillId="3" borderId="32" xfId="0" applyNumberFormat="1" applyFill="1" applyBorder="1" applyAlignment="1">
      <alignment horizontal="right"/>
    </xf>
    <xf numFmtId="1" fontId="0" fillId="3" borderId="50" xfId="0" applyNumberFormat="1" applyFill="1" applyBorder="1" applyAlignment="1">
      <alignment horizontal="right"/>
    </xf>
    <xf numFmtId="0" fontId="8" fillId="3" borderId="51" xfId="0" applyFont="1" applyFill="1" applyBorder="1"/>
    <xf numFmtId="14" fontId="0" fillId="3" borderId="52" xfId="0" applyNumberFormat="1" applyFill="1" applyBorder="1" applyAlignment="1">
      <alignment horizontal="center"/>
    </xf>
    <xf numFmtId="1" fontId="8" fillId="3" borderId="30" xfId="0" applyNumberFormat="1" applyFont="1" applyFill="1" applyBorder="1" applyAlignment="1">
      <alignment horizontal="right"/>
    </xf>
    <xf numFmtId="1" fontId="8" fillId="3" borderId="33" xfId="0" applyNumberFormat="1" applyFont="1" applyFill="1" applyBorder="1" applyAlignment="1">
      <alignment horizontal="right"/>
    </xf>
    <xf numFmtId="1" fontId="8" fillId="3" borderId="31" xfId="0" applyNumberFormat="1" applyFont="1" applyFill="1" applyBorder="1" applyAlignment="1">
      <alignment horizontal="right"/>
    </xf>
    <xf numFmtId="14" fontId="6" fillId="29" borderId="0" xfId="0" applyNumberFormat="1" applyFont="1" applyFill="1" applyAlignment="1">
      <alignment vertical="top"/>
    </xf>
    <xf numFmtId="0" fontId="6" fillId="11" borderId="0" xfId="0" applyFont="1" applyFill="1" applyAlignment="1">
      <alignment horizontal="left" vertical="top"/>
    </xf>
    <xf numFmtId="0" fontId="8" fillId="6" borderId="36" xfId="0" applyFont="1" applyFill="1" applyBorder="1"/>
    <xf numFmtId="14" fontId="0" fillId="6" borderId="37" xfId="0" applyNumberFormat="1" applyFill="1" applyBorder="1" applyAlignment="1">
      <alignment horizontal="center"/>
    </xf>
    <xf numFmtId="1" fontId="0" fillId="6" borderId="37" xfId="0" applyNumberFormat="1" applyFill="1" applyBorder="1" applyAlignment="1">
      <alignment horizontal="right"/>
    </xf>
    <xf numFmtId="1" fontId="0" fillId="6" borderId="38" xfId="0" applyNumberFormat="1" applyFill="1" applyBorder="1" applyAlignment="1">
      <alignment horizontal="right"/>
    </xf>
    <xf numFmtId="0" fontId="6" fillId="12" borderId="0" xfId="0" applyFont="1" applyFill="1" applyAlignment="1">
      <alignment horizontal="left" vertical="top"/>
    </xf>
    <xf numFmtId="0" fontId="6" fillId="23" borderId="0" xfId="0" applyFont="1" applyFill="1" applyAlignment="1">
      <alignment vertical="top"/>
    </xf>
    <xf numFmtId="0" fontId="0" fillId="6" borderId="39" xfId="0" applyFill="1" applyBorder="1"/>
    <xf numFmtId="14" fontId="0" fillId="6" borderId="0" xfId="0" applyNumberFormat="1" applyFill="1" applyAlignment="1">
      <alignment horizontal="center"/>
    </xf>
    <xf numFmtId="1" fontId="0" fillId="6" borderId="0" xfId="0" applyNumberFormat="1" applyFill="1" applyAlignment="1">
      <alignment horizontal="right"/>
    </xf>
    <xf numFmtId="1" fontId="0" fillId="6" borderId="40" xfId="0" applyNumberFormat="1" applyFill="1" applyBorder="1" applyAlignment="1">
      <alignment horizontal="right"/>
    </xf>
    <xf numFmtId="0" fontId="6" fillId="29" borderId="0" xfId="0" applyFont="1" applyFill="1" applyAlignment="1">
      <alignment vertical="top"/>
    </xf>
    <xf numFmtId="0" fontId="8" fillId="6" borderId="41" xfId="0" applyFont="1" applyFill="1" applyBorder="1"/>
    <xf numFmtId="14" fontId="8" fillId="6" borderId="42" xfId="0" applyNumberFormat="1" applyFont="1" applyFill="1" applyBorder="1" applyAlignment="1">
      <alignment horizontal="center"/>
    </xf>
    <xf numFmtId="14" fontId="8" fillId="6" borderId="43" xfId="0" applyNumberFormat="1" applyFont="1" applyFill="1" applyBorder="1" applyAlignment="1">
      <alignment horizontal="center"/>
    </xf>
    <xf numFmtId="1" fontId="8" fillId="6" borderId="41" xfId="0" applyNumberFormat="1" applyFont="1" applyFill="1" applyBorder="1" applyAlignment="1">
      <alignment horizontal="right"/>
    </xf>
    <xf numFmtId="1" fontId="8" fillId="6" borderId="42" xfId="0" applyNumberFormat="1" applyFont="1" applyFill="1" applyBorder="1" applyAlignment="1">
      <alignment horizontal="right"/>
    </xf>
    <xf numFmtId="1" fontId="8" fillId="6" borderId="43" xfId="0" applyNumberFormat="1" applyFont="1" applyFill="1" applyBorder="1" applyAlignment="1">
      <alignment horizontal="right"/>
    </xf>
    <xf numFmtId="14" fontId="6" fillId="26" borderId="0" xfId="0" applyNumberFormat="1" applyFont="1" applyFill="1" applyAlignment="1">
      <alignment vertical="top"/>
    </xf>
    <xf numFmtId="0" fontId="0" fillId="6" borderId="53" xfId="0" applyFill="1" applyBorder="1"/>
    <xf numFmtId="14" fontId="0" fillId="6" borderId="45" xfId="0" applyNumberFormat="1" applyFill="1" applyBorder="1" applyAlignment="1">
      <alignment horizontal="center"/>
    </xf>
    <xf numFmtId="14" fontId="0" fillId="6" borderId="46" xfId="0" applyNumberFormat="1" applyFill="1" applyBorder="1" applyAlignment="1">
      <alignment horizontal="center"/>
    </xf>
    <xf numFmtId="1" fontId="0" fillId="6" borderId="44" xfId="0" applyNumberFormat="1" applyFill="1" applyBorder="1" applyAlignment="1">
      <alignment horizontal="right"/>
    </xf>
    <xf numFmtId="1" fontId="0" fillId="6" borderId="45" xfId="0" applyNumberFormat="1" applyFill="1" applyBorder="1" applyAlignment="1">
      <alignment horizontal="right"/>
    </xf>
    <xf numFmtId="1" fontId="0" fillId="6" borderId="46" xfId="0" applyNumberFormat="1" applyFill="1" applyBorder="1" applyAlignment="1">
      <alignment horizontal="right"/>
    </xf>
    <xf numFmtId="14" fontId="0" fillId="6" borderId="1" xfId="0" applyNumberFormat="1" applyFill="1" applyBorder="1" applyAlignment="1">
      <alignment horizontal="center"/>
    </xf>
    <xf numFmtId="14" fontId="0" fillId="6" borderId="2" xfId="0" applyNumberFormat="1" applyFill="1" applyBorder="1" applyAlignment="1">
      <alignment horizontal="center"/>
    </xf>
    <xf numFmtId="1" fontId="0" fillId="6" borderId="47" xfId="0" applyNumberFormat="1" applyFill="1" applyBorder="1" applyAlignment="1">
      <alignment horizontal="right"/>
    </xf>
    <xf numFmtId="1" fontId="0" fillId="6" borderId="1" xfId="0" applyNumberFormat="1" applyFill="1" applyBorder="1" applyAlignment="1">
      <alignment horizontal="right"/>
    </xf>
    <xf numFmtId="1" fontId="0" fillId="6" borderId="48" xfId="0" applyNumberFormat="1" applyFill="1" applyBorder="1" applyAlignment="1">
      <alignment horizontal="right"/>
    </xf>
    <xf numFmtId="0" fontId="0" fillId="6" borderId="54" xfId="0" applyFill="1" applyBorder="1"/>
    <xf numFmtId="14" fontId="0" fillId="6" borderId="10" xfId="0" applyNumberFormat="1" applyFill="1" applyBorder="1" applyAlignment="1">
      <alignment horizontal="center"/>
    </xf>
    <xf numFmtId="14" fontId="0" fillId="6" borderId="8" xfId="0" applyNumberFormat="1" applyFill="1" applyBorder="1" applyAlignment="1">
      <alignment horizontal="center"/>
    </xf>
    <xf numFmtId="1" fontId="0" fillId="6" borderId="49" xfId="0" applyNumberFormat="1" applyFill="1" applyBorder="1" applyAlignment="1">
      <alignment horizontal="right"/>
    </xf>
    <xf numFmtId="1" fontId="0" fillId="6" borderId="32" xfId="0" applyNumberFormat="1" applyFill="1" applyBorder="1" applyAlignment="1">
      <alignment horizontal="right"/>
    </xf>
    <xf numFmtId="1" fontId="0" fillId="6" borderId="50" xfId="0" applyNumberFormat="1" applyFill="1" applyBorder="1" applyAlignment="1">
      <alignment horizontal="right"/>
    </xf>
    <xf numFmtId="0" fontId="8" fillId="6" borderId="51" xfId="0" applyFont="1" applyFill="1" applyBorder="1"/>
    <xf numFmtId="14" fontId="0" fillId="6" borderId="52" xfId="0" applyNumberFormat="1" applyFill="1" applyBorder="1" applyAlignment="1">
      <alignment horizontal="center"/>
    </xf>
    <xf numFmtId="1" fontId="8" fillId="6" borderId="30" xfId="0" applyNumberFormat="1" applyFont="1" applyFill="1" applyBorder="1" applyAlignment="1">
      <alignment horizontal="right"/>
    </xf>
    <xf numFmtId="1" fontId="8" fillId="6" borderId="33" xfId="0" applyNumberFormat="1" applyFont="1" applyFill="1" applyBorder="1" applyAlignment="1">
      <alignment horizontal="right"/>
    </xf>
    <xf numFmtId="1" fontId="8" fillId="6" borderId="31" xfId="0" applyNumberFormat="1" applyFont="1" applyFill="1" applyBorder="1" applyAlignment="1">
      <alignment horizontal="right"/>
    </xf>
    <xf numFmtId="0" fontId="8" fillId="7" borderId="51" xfId="0" applyFont="1" applyFill="1" applyBorder="1"/>
    <xf numFmtId="14" fontId="0" fillId="7" borderId="52" xfId="0" applyNumberFormat="1" applyFill="1" applyBorder="1" applyAlignment="1">
      <alignment horizontal="center"/>
    </xf>
    <xf numFmtId="1" fontId="8" fillId="7" borderId="30" xfId="0" applyNumberFormat="1" applyFont="1" applyFill="1" applyBorder="1" applyAlignment="1">
      <alignment horizontal="right"/>
    </xf>
    <xf numFmtId="1" fontId="8" fillId="7" borderId="33" xfId="0" applyNumberFormat="1" applyFont="1" applyFill="1" applyBorder="1" applyAlignment="1">
      <alignment horizontal="right"/>
    </xf>
    <xf numFmtId="1" fontId="8" fillId="7" borderId="31" xfId="0" applyNumberFormat="1" applyFont="1" applyFill="1" applyBorder="1" applyAlignment="1">
      <alignment horizontal="right"/>
    </xf>
    <xf numFmtId="0" fontId="1" fillId="7" borderId="55" xfId="0" applyFont="1" applyFill="1" applyBorder="1"/>
    <xf numFmtId="14" fontId="0" fillId="7" borderId="3" xfId="0" applyNumberFormat="1" applyFill="1" applyBorder="1" applyAlignment="1">
      <alignment horizontal="center"/>
    </xf>
    <xf numFmtId="1" fontId="0" fillId="7" borderId="56" xfId="0" applyNumberFormat="1" applyFill="1" applyBorder="1" applyAlignment="1">
      <alignment horizontal="right"/>
    </xf>
    <xf numFmtId="1" fontId="0" fillId="7" borderId="9" xfId="0" applyNumberFormat="1" applyFill="1" applyBorder="1" applyAlignment="1">
      <alignment horizontal="right"/>
    </xf>
    <xf numFmtId="1" fontId="0" fillId="7" borderId="57" xfId="0" applyNumberFormat="1" applyFill="1" applyBorder="1" applyAlignment="1">
      <alignment horizontal="right"/>
    </xf>
    <xf numFmtId="0" fontId="0" fillId="9" borderId="0" xfId="0" applyFill="1"/>
    <xf numFmtId="0" fontId="3" fillId="11" borderId="0" xfId="0" applyFont="1" applyFill="1" applyAlignment="1">
      <alignment vertical="top"/>
    </xf>
    <xf numFmtId="0" fontId="1" fillId="7" borderId="58" xfId="0" applyFont="1" applyFill="1" applyBorder="1"/>
    <xf numFmtId="14" fontId="0" fillId="7" borderId="11" xfId="0" applyNumberFormat="1" applyFill="1" applyBorder="1" applyAlignment="1">
      <alignment horizontal="center"/>
    </xf>
    <xf numFmtId="1" fontId="0" fillId="7" borderId="59" xfId="0" applyNumberFormat="1" applyFill="1" applyBorder="1" applyAlignment="1">
      <alignment horizontal="right"/>
    </xf>
    <xf numFmtId="1" fontId="0" fillId="7" borderId="10" xfId="0" applyNumberFormat="1" applyFill="1" applyBorder="1" applyAlignment="1">
      <alignment horizontal="right"/>
    </xf>
    <xf numFmtId="1" fontId="0" fillId="7" borderId="60" xfId="0" applyNumberFormat="1" applyFill="1" applyBorder="1" applyAlignment="1">
      <alignment horizontal="right"/>
    </xf>
    <xf numFmtId="0" fontId="3" fillId="9" borderId="0" xfId="0" applyFont="1" applyFill="1" applyAlignment="1">
      <alignment vertical="top"/>
    </xf>
    <xf numFmtId="0" fontId="3" fillId="12" borderId="0" xfId="0" applyFont="1" applyFill="1" applyAlignment="1">
      <alignment vertical="top"/>
    </xf>
    <xf numFmtId="14" fontId="8" fillId="7" borderId="52" xfId="0" applyNumberFormat="1" applyFont="1" applyFill="1" applyBorder="1" applyAlignment="1">
      <alignment horizontal="center"/>
    </xf>
    <xf numFmtId="0" fontId="0" fillId="0" borderId="36" xfId="0" applyBorder="1"/>
    <xf numFmtId="14" fontId="0" fillId="0" borderId="37" xfId="0" applyNumberFormat="1" applyBorder="1" applyAlignment="1">
      <alignment horizontal="center"/>
    </xf>
    <xf numFmtId="1" fontId="0" fillId="0" borderId="37" xfId="0" applyNumberFormat="1" applyBorder="1" applyAlignment="1">
      <alignment horizontal="right"/>
    </xf>
    <xf numFmtId="1" fontId="0" fillId="0" borderId="38" xfId="0" applyNumberFormat="1" applyBorder="1" applyAlignment="1">
      <alignment horizontal="right"/>
    </xf>
    <xf numFmtId="0" fontId="8" fillId="8" borderId="51" xfId="0" applyFont="1" applyFill="1" applyBorder="1"/>
    <xf numFmtId="1" fontId="8" fillId="8" borderId="61" xfId="0" applyNumberFormat="1" applyFont="1" applyFill="1" applyBorder="1" applyAlignment="1">
      <alignment horizontal="center"/>
    </xf>
    <xf numFmtId="0" fontId="0" fillId="0" borderId="39" xfId="0" applyBorder="1"/>
    <xf numFmtId="0" fontId="6" fillId="0" borderId="62" xfId="0" applyFont="1" applyBorder="1" applyAlignment="1">
      <alignment vertical="top"/>
    </xf>
    <xf numFmtId="0" fontId="6" fillId="0" borderId="63" xfId="0" applyFont="1" applyBorder="1" applyAlignment="1">
      <alignment vertical="top"/>
    </xf>
    <xf numFmtId="0" fontId="6" fillId="0" borderId="64" xfId="0" applyFont="1" applyBorder="1" applyAlignment="1">
      <alignment vertical="top"/>
    </xf>
    <xf numFmtId="0" fontId="20" fillId="0" borderId="39" xfId="0" applyFont="1" applyBorder="1" applyAlignment="1">
      <alignment horizontal="center" vertical="top"/>
    </xf>
    <xf numFmtId="0" fontId="20" fillId="22" borderId="0" xfId="0" applyFont="1" applyFill="1" applyAlignment="1">
      <alignment horizontal="center" vertical="top"/>
    </xf>
    <xf numFmtId="0" fontId="20" fillId="22" borderId="40" xfId="0" applyFont="1" applyFill="1" applyBorder="1" applyAlignment="1">
      <alignment horizontal="center" vertical="top"/>
    </xf>
    <xf numFmtId="10" fontId="6" fillId="0" borderId="40" xfId="0" applyNumberFormat="1" applyFont="1" applyBorder="1" applyAlignment="1">
      <alignment horizontal="center" vertical="top"/>
    </xf>
    <xf numFmtId="0" fontId="6" fillId="21" borderId="0" xfId="0" applyFont="1" applyFill="1" applyAlignment="1">
      <alignment vertical="top"/>
    </xf>
    <xf numFmtId="14" fontId="6" fillId="21" borderId="0" xfId="0" applyNumberFormat="1" applyFont="1" applyFill="1" applyAlignment="1">
      <alignment vertical="top"/>
    </xf>
    <xf numFmtId="0" fontId="6" fillId="21" borderId="39" xfId="0" applyFont="1" applyFill="1" applyBorder="1" applyAlignment="1">
      <alignment horizontal="center" vertical="top"/>
    </xf>
    <xf numFmtId="10" fontId="6" fillId="21" borderId="0" xfId="0" applyNumberFormat="1" applyFont="1" applyFill="1" applyAlignment="1">
      <alignment horizontal="center" vertical="top"/>
    </xf>
    <xf numFmtId="10" fontId="6" fillId="21" borderId="40" xfId="0" applyNumberFormat="1" applyFont="1" applyFill="1" applyBorder="1" applyAlignment="1">
      <alignment horizontal="center" vertical="top"/>
    </xf>
    <xf numFmtId="0" fontId="20" fillId="0" borderId="0" xfId="0" applyFont="1" applyAlignment="1">
      <alignment horizontal="center" vertical="top"/>
    </xf>
    <xf numFmtId="0" fontId="20" fillId="0" borderId="40" xfId="0" applyFont="1" applyBorder="1" applyAlignment="1">
      <alignment horizontal="center" vertical="top"/>
    </xf>
    <xf numFmtId="0" fontId="6" fillId="17" borderId="39" xfId="0" applyFont="1" applyFill="1" applyBorder="1" applyAlignment="1">
      <alignment horizontal="center" vertical="top"/>
    </xf>
    <xf numFmtId="10" fontId="6" fillId="17" borderId="0" xfId="0" applyNumberFormat="1" applyFont="1" applyFill="1" applyAlignment="1">
      <alignment horizontal="center" vertical="top"/>
    </xf>
    <xf numFmtId="10" fontId="6" fillId="17" borderId="40" xfId="0" applyNumberFormat="1" applyFont="1" applyFill="1" applyBorder="1" applyAlignment="1">
      <alignment horizontal="center" vertical="top"/>
    </xf>
    <xf numFmtId="0" fontId="6" fillId="0" borderId="39" xfId="0" applyFont="1" applyBorder="1" applyAlignment="1">
      <alignment horizontal="center" vertical="top"/>
    </xf>
    <xf numFmtId="10" fontId="6" fillId="0" borderId="0" xfId="0" applyNumberFormat="1" applyFont="1" applyAlignment="1">
      <alignment horizontal="center" vertical="top"/>
    </xf>
    <xf numFmtId="0" fontId="6" fillId="30" borderId="0" xfId="0" applyFont="1" applyFill="1" applyAlignment="1">
      <alignment vertical="top"/>
    </xf>
    <xf numFmtId="0" fontId="6" fillId="30" borderId="39" xfId="0" applyFont="1" applyFill="1" applyBorder="1" applyAlignment="1">
      <alignment horizontal="center" vertical="top"/>
    </xf>
    <xf numFmtId="10" fontId="6" fillId="30" borderId="0" xfId="0" applyNumberFormat="1" applyFont="1" applyFill="1" applyAlignment="1">
      <alignment horizontal="center" vertical="top"/>
    </xf>
    <xf numFmtId="10" fontId="6" fillId="30" borderId="40" xfId="0" applyNumberFormat="1" applyFont="1" applyFill="1" applyBorder="1" applyAlignment="1">
      <alignment horizontal="center" vertical="top"/>
    </xf>
    <xf numFmtId="0" fontId="1" fillId="0" borderId="0" xfId="0" applyFont="1" applyAlignment="1">
      <alignment vertical="top"/>
    </xf>
    <xf numFmtId="0" fontId="1" fillId="17" borderId="0" xfId="0" applyFont="1" applyFill="1" applyAlignment="1">
      <alignment vertical="top"/>
    </xf>
    <xf numFmtId="0" fontId="1" fillId="30" borderId="0" xfId="0" applyFont="1" applyFill="1" applyAlignment="1">
      <alignment vertical="top"/>
    </xf>
    <xf numFmtId="0" fontId="6" fillId="0" borderId="62" xfId="0" applyFont="1" applyBorder="1" applyAlignment="1">
      <alignment horizontal="center" vertical="top"/>
    </xf>
    <xf numFmtId="10" fontId="6" fillId="0" borderId="63" xfId="0" applyNumberFormat="1" applyFont="1" applyBorder="1" applyAlignment="1">
      <alignment horizontal="center" vertical="top"/>
    </xf>
    <xf numFmtId="10" fontId="6" fillId="0" borderId="64" xfId="0" applyNumberFormat="1" applyFont="1" applyBorder="1" applyAlignment="1">
      <alignment horizontal="center" vertical="top"/>
    </xf>
    <xf numFmtId="10" fontId="2" fillId="17" borderId="40" xfId="0" applyNumberFormat="1" applyFont="1" applyFill="1" applyBorder="1" applyAlignment="1">
      <alignment horizontal="center" vertical="top"/>
    </xf>
    <xf numFmtId="10" fontId="2" fillId="0" borderId="40" xfId="0" applyNumberFormat="1" applyFont="1" applyBorder="1" applyAlignment="1">
      <alignment horizontal="center" vertical="top"/>
    </xf>
    <xf numFmtId="0" fontId="1" fillId="18" borderId="0" xfId="0" applyFont="1" applyFill="1" applyAlignment="1">
      <alignment vertical="top"/>
    </xf>
    <xf numFmtId="0" fontId="6" fillId="18" borderId="39" xfId="0" applyFont="1" applyFill="1" applyBorder="1" applyAlignment="1">
      <alignment horizontal="center" vertical="top"/>
    </xf>
    <xf numFmtId="10" fontId="6" fillId="18" borderId="0" xfId="0" applyNumberFormat="1" applyFont="1" applyFill="1" applyAlignment="1">
      <alignment horizontal="center" vertical="top"/>
    </xf>
    <xf numFmtId="10" fontId="6" fillId="18" borderId="40" xfId="0" applyNumberFormat="1" applyFont="1" applyFill="1" applyBorder="1" applyAlignment="1">
      <alignment horizontal="center" vertical="top"/>
    </xf>
    <xf numFmtId="10" fontId="2" fillId="18" borderId="40" xfId="0" applyNumberFormat="1" applyFont="1" applyFill="1" applyBorder="1" applyAlignment="1">
      <alignment horizontal="center" vertical="top"/>
    </xf>
    <xf numFmtId="0" fontId="6" fillId="0" borderId="36" xfId="0" applyFont="1" applyBorder="1" applyAlignment="1">
      <alignment vertical="top"/>
    </xf>
    <xf numFmtId="0" fontId="6" fillId="0" borderId="37" xfId="0" applyFont="1" applyBorder="1" applyAlignment="1">
      <alignment vertical="top"/>
    </xf>
    <xf numFmtId="0" fontId="6" fillId="0" borderId="38" xfId="0" applyFont="1" applyBorder="1" applyAlignment="1">
      <alignment vertical="top"/>
    </xf>
    <xf numFmtId="0" fontId="6" fillId="0" borderId="39" xfId="0" applyFont="1" applyBorder="1" applyAlignment="1">
      <alignment vertical="top"/>
    </xf>
    <xf numFmtId="0" fontId="6" fillId="0" borderId="40" xfId="0" applyFont="1" applyBorder="1" applyAlignment="1">
      <alignment vertical="top"/>
    </xf>
    <xf numFmtId="14" fontId="6" fillId="0" borderId="62" xfId="0" applyNumberFormat="1" applyFont="1" applyBorder="1" applyAlignment="1">
      <alignment vertical="top"/>
    </xf>
    <xf numFmtId="14" fontId="6" fillId="0" borderId="63" xfId="0" applyNumberFormat="1" applyFont="1" applyBorder="1" applyAlignment="1">
      <alignment vertical="top"/>
    </xf>
    <xf numFmtId="0" fontId="8" fillId="0" borderId="36"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0" fillId="0" borderId="39" xfId="0" applyBorder="1" applyAlignment="1">
      <alignment horizontal="center"/>
    </xf>
    <xf numFmtId="0" fontId="0" fillId="0" borderId="0" xfId="0" applyAlignment="1">
      <alignment horizontal="center"/>
    </xf>
    <xf numFmtId="0" fontId="8" fillId="0" borderId="0" xfId="0" applyFont="1" applyAlignment="1">
      <alignment horizontal="center"/>
    </xf>
    <xf numFmtId="0" fontId="8" fillId="0" borderId="40" xfId="0" applyFont="1" applyBorder="1" applyAlignment="1">
      <alignment horizontal="center"/>
    </xf>
    <xf numFmtId="0" fontId="8" fillId="0" borderId="39" xfId="0" applyFont="1" applyBorder="1" applyAlignment="1">
      <alignment horizontal="center"/>
    </xf>
    <xf numFmtId="0" fontId="0" fillId="0" borderId="63" xfId="0" applyBorder="1"/>
    <xf numFmtId="0" fontId="8" fillId="0" borderId="63" xfId="0" applyFont="1" applyBorder="1" applyAlignment="1">
      <alignment horizontal="center"/>
    </xf>
    <xf numFmtId="0" fontId="8" fillId="0" borderId="64" xfId="0" applyFont="1" applyBorder="1" applyAlignment="1">
      <alignment horizontal="center"/>
    </xf>
    <xf numFmtId="0" fontId="6" fillId="0" borderId="69" xfId="0" applyFont="1" applyBorder="1" applyAlignment="1">
      <alignment vertical="top"/>
    </xf>
    <xf numFmtId="0" fontId="0" fillId="0" borderId="0" xfId="0" applyAlignment="1">
      <alignment vertical="top"/>
    </xf>
    <xf numFmtId="0" fontId="6" fillId="19" borderId="0" xfId="0" applyFont="1" applyFill="1" applyAlignment="1">
      <alignment vertical="top"/>
    </xf>
    <xf numFmtId="0" fontId="6" fillId="0" borderId="71" xfId="0" applyFont="1" applyBorder="1" applyAlignment="1">
      <alignment vertical="top"/>
    </xf>
    <xf numFmtId="0" fontId="6" fillId="0" borderId="70" xfId="0" applyFont="1" applyBorder="1" applyAlignment="1">
      <alignment vertical="top"/>
    </xf>
    <xf numFmtId="0" fontId="1" fillId="0" borderId="0" xfId="0" applyFont="1" applyAlignment="1">
      <alignment horizontal="center" vertical="top"/>
    </xf>
    <xf numFmtId="0" fontId="0" fillId="0" borderId="69" xfId="0" applyBorder="1" applyAlignment="1">
      <alignment vertical="top"/>
    </xf>
    <xf numFmtId="0" fontId="0" fillId="0" borderId="70" xfId="0" applyBorder="1" applyAlignment="1">
      <alignment vertical="top"/>
    </xf>
    <xf numFmtId="0" fontId="4" fillId="0" borderId="36" xfId="0" applyFont="1" applyBorder="1" applyAlignment="1">
      <alignment vertical="top"/>
    </xf>
    <xf numFmtId="0" fontId="4" fillId="0" borderId="37" xfId="0" applyFont="1" applyBorder="1" applyAlignment="1">
      <alignment vertical="top"/>
    </xf>
    <xf numFmtId="0" fontId="4" fillId="0" borderId="38" xfId="0" applyFont="1" applyBorder="1" applyAlignment="1">
      <alignment vertical="top"/>
    </xf>
    <xf numFmtId="0" fontId="4" fillId="0" borderId="69" xfId="0" applyFont="1" applyBorder="1" applyAlignment="1">
      <alignment horizontal="center" vertical="top"/>
    </xf>
    <xf numFmtId="0" fontId="20" fillId="0" borderId="66" xfId="0" applyFont="1" applyBorder="1" applyAlignment="1">
      <alignment horizontal="center" vertical="top"/>
    </xf>
    <xf numFmtId="0" fontId="15" fillId="0" borderId="66" xfId="0" applyFont="1" applyBorder="1" applyAlignment="1">
      <alignment horizontal="center" vertical="top"/>
    </xf>
    <xf numFmtId="0" fontId="20" fillId="0" borderId="52" xfId="0" applyFont="1" applyBorder="1" applyAlignment="1">
      <alignment horizontal="center" vertical="top"/>
    </xf>
    <xf numFmtId="0" fontId="6" fillId="0" borderId="52" xfId="0" applyFont="1" applyBorder="1" applyAlignment="1">
      <alignment vertical="top"/>
    </xf>
    <xf numFmtId="0" fontId="6" fillId="0" borderId="61" xfId="0" applyFont="1" applyBorder="1" applyAlignment="1">
      <alignment vertical="top"/>
    </xf>
    <xf numFmtId="0" fontId="15" fillId="0" borderId="69" xfId="0" applyFont="1" applyBorder="1" applyAlignment="1">
      <alignment horizontal="center" vertical="top"/>
    </xf>
    <xf numFmtId="0" fontId="4" fillId="0" borderId="70" xfId="0" applyFont="1" applyBorder="1" applyAlignment="1">
      <alignment horizontal="center" vertical="top"/>
    </xf>
    <xf numFmtId="0" fontId="6" fillId="0" borderId="41" xfId="0" applyFont="1" applyBorder="1" applyAlignment="1">
      <alignment horizontal="center" vertical="top"/>
    </xf>
    <xf numFmtId="2" fontId="6" fillId="0" borderId="42" xfId="0" applyNumberFormat="1" applyFont="1" applyBorder="1" applyAlignment="1">
      <alignment horizontal="center" vertical="top"/>
    </xf>
    <xf numFmtId="0" fontId="4" fillId="0" borderId="39" xfId="0" applyFont="1" applyBorder="1" applyAlignment="1">
      <alignment vertical="top"/>
    </xf>
    <xf numFmtId="0" fontId="4" fillId="0" borderId="40" xfId="0" applyFont="1" applyBorder="1" applyAlignment="1">
      <alignment vertical="top"/>
    </xf>
    <xf numFmtId="0" fontId="4" fillId="0" borderId="70" xfId="0" applyFont="1" applyBorder="1" applyAlignment="1">
      <alignment vertical="top"/>
    </xf>
    <xf numFmtId="0" fontId="6" fillId="0" borderId="53" xfId="0" applyFont="1" applyBorder="1" applyAlignment="1">
      <alignment horizontal="center" vertical="top"/>
    </xf>
    <xf numFmtId="2" fontId="6" fillId="0" borderId="67" xfId="0" applyNumberFormat="1" applyFont="1" applyBorder="1" applyAlignment="1">
      <alignment horizontal="center" vertical="top"/>
    </xf>
    <xf numFmtId="0" fontId="4" fillId="0" borderId="62" xfId="0" applyFont="1" applyBorder="1" applyAlignment="1">
      <alignment vertical="top"/>
    </xf>
    <xf numFmtId="0" fontId="4" fillId="0" borderId="63" xfId="0" applyFont="1" applyBorder="1" applyAlignment="1">
      <alignment vertical="top"/>
    </xf>
    <xf numFmtId="0" fontId="4" fillId="0" borderId="64" xfId="0" applyFont="1" applyBorder="1" applyAlignment="1">
      <alignment vertical="top"/>
    </xf>
    <xf numFmtId="0" fontId="4" fillId="0" borderId="71" xfId="0" applyFont="1" applyBorder="1" applyAlignment="1">
      <alignment vertical="top"/>
    </xf>
    <xf numFmtId="14" fontId="4" fillId="0" borderId="71" xfId="0" applyNumberFormat="1" applyFont="1" applyBorder="1" applyAlignment="1">
      <alignment horizontal="center" vertical="top"/>
    </xf>
    <xf numFmtId="10" fontId="6" fillId="0" borderId="69" xfId="0" applyNumberFormat="1" applyFont="1" applyBorder="1" applyAlignment="1">
      <alignment vertical="top"/>
    </xf>
    <xf numFmtId="10" fontId="6" fillId="0" borderId="38" xfId="0" applyNumberFormat="1" applyFont="1" applyBorder="1" applyAlignment="1">
      <alignment vertical="top"/>
    </xf>
    <xf numFmtId="0" fontId="4" fillId="0" borderId="66" xfId="0" applyFont="1" applyBorder="1" applyAlignment="1">
      <alignment horizontal="center" vertical="top"/>
    </xf>
    <xf numFmtId="10" fontId="6" fillId="0" borderId="70" xfId="0" applyNumberFormat="1" applyFont="1" applyBorder="1" applyAlignment="1">
      <alignment vertical="top"/>
    </xf>
    <xf numFmtId="10" fontId="6" fillId="0" borderId="40" xfId="0" applyNumberFormat="1" applyFont="1" applyBorder="1" applyAlignment="1">
      <alignment vertical="top"/>
    </xf>
    <xf numFmtId="0" fontId="6" fillId="0" borderId="72" xfId="0" applyFont="1" applyBorder="1" applyAlignment="1">
      <alignment vertical="top"/>
    </xf>
    <xf numFmtId="0" fontId="6" fillId="17" borderId="73" xfId="0" applyFont="1" applyFill="1" applyBorder="1" applyAlignment="1">
      <alignment horizontal="center" vertical="top"/>
    </xf>
    <xf numFmtId="0" fontId="6" fillId="17" borderId="72" xfId="0" applyFont="1" applyFill="1" applyBorder="1" applyAlignment="1">
      <alignment horizontal="center" vertical="top"/>
    </xf>
    <xf numFmtId="0" fontId="6" fillId="0" borderId="74" xfId="0" applyFont="1" applyBorder="1" applyAlignment="1">
      <alignment vertical="top"/>
    </xf>
    <xf numFmtId="0" fontId="6" fillId="17" borderId="75" xfId="0" applyFont="1" applyFill="1" applyBorder="1" applyAlignment="1">
      <alignment horizontal="center" vertical="top"/>
    </xf>
    <xf numFmtId="0" fontId="37" fillId="0" borderId="39" xfId="0" applyFont="1" applyBorder="1" applyAlignment="1">
      <alignment horizontal="center"/>
    </xf>
    <xf numFmtId="0" fontId="6" fillId="19" borderId="70" xfId="0" applyFont="1" applyFill="1" applyBorder="1" applyAlignment="1">
      <alignment vertical="top"/>
    </xf>
    <xf numFmtId="0" fontId="6" fillId="19" borderId="39" xfId="0" applyFont="1" applyFill="1" applyBorder="1" applyAlignment="1">
      <alignment vertical="top"/>
    </xf>
    <xf numFmtId="0" fontId="6" fillId="19" borderId="40" xfId="0" applyFont="1" applyFill="1" applyBorder="1" applyAlignment="1">
      <alignment vertical="top"/>
    </xf>
    <xf numFmtId="10" fontId="6" fillId="19" borderId="70" xfId="0" applyNumberFormat="1" applyFont="1" applyFill="1" applyBorder="1" applyAlignment="1">
      <alignment vertical="top"/>
    </xf>
    <xf numFmtId="10" fontId="6" fillId="19" borderId="40" xfId="0" applyNumberFormat="1" applyFont="1" applyFill="1" applyBorder="1" applyAlignment="1">
      <alignment vertical="top"/>
    </xf>
    <xf numFmtId="0" fontId="6" fillId="19" borderId="74" xfId="0" applyFont="1" applyFill="1" applyBorder="1" applyAlignment="1">
      <alignment vertical="top"/>
    </xf>
    <xf numFmtId="0" fontId="6" fillId="23" borderId="75" xfId="0" applyFont="1" applyFill="1" applyBorder="1" applyAlignment="1">
      <alignment horizontal="center" vertical="top"/>
    </xf>
    <xf numFmtId="0" fontId="6" fillId="0" borderId="54" xfId="0" applyFont="1" applyBorder="1" applyAlignment="1">
      <alignment horizontal="center" vertical="top"/>
    </xf>
    <xf numFmtId="2" fontId="6" fillId="0" borderId="68" xfId="0" applyNumberFormat="1" applyFont="1" applyBorder="1" applyAlignment="1">
      <alignment horizontal="center" vertical="top"/>
    </xf>
    <xf numFmtId="0" fontId="6" fillId="19" borderId="71" xfId="0" applyFont="1" applyFill="1" applyBorder="1" applyAlignment="1">
      <alignment vertical="top"/>
    </xf>
    <xf numFmtId="0" fontId="6" fillId="19" borderId="62" xfId="0" applyFont="1" applyFill="1" applyBorder="1" applyAlignment="1">
      <alignment vertical="top"/>
    </xf>
    <xf numFmtId="0" fontId="6" fillId="19" borderId="64" xfId="0" applyFont="1" applyFill="1" applyBorder="1" applyAlignment="1">
      <alignment vertical="top"/>
    </xf>
    <xf numFmtId="10" fontId="6" fillId="19" borderId="71" xfId="0" applyNumberFormat="1" applyFont="1" applyFill="1" applyBorder="1" applyAlignment="1">
      <alignment vertical="top"/>
    </xf>
    <xf numFmtId="10" fontId="6" fillId="19" borderId="64" xfId="0" applyNumberFormat="1" applyFont="1" applyFill="1" applyBorder="1" applyAlignment="1">
      <alignment vertical="top"/>
    </xf>
    <xf numFmtId="0" fontId="4" fillId="0" borderId="39" xfId="0" applyFont="1" applyBorder="1" applyAlignment="1">
      <alignment horizontal="center" vertical="top"/>
    </xf>
    <xf numFmtId="2" fontId="4" fillId="0" borderId="0" xfId="0" applyNumberFormat="1" applyFont="1" applyAlignment="1">
      <alignment horizontal="center" vertical="top"/>
    </xf>
    <xf numFmtId="14" fontId="4" fillId="0" borderId="40" xfId="0" applyNumberFormat="1" applyFont="1" applyBorder="1" applyAlignment="1">
      <alignment horizontal="center" vertical="top"/>
    </xf>
    <xf numFmtId="2" fontId="4" fillId="0" borderId="70" xfId="0" applyNumberFormat="1" applyFont="1" applyBorder="1" applyAlignment="1">
      <alignment horizontal="center" vertical="top"/>
    </xf>
    <xf numFmtId="0" fontId="32" fillId="0" borderId="39" xfId="0" applyFont="1" applyBorder="1" applyAlignment="1">
      <alignment horizontal="center" vertical="top"/>
    </xf>
    <xf numFmtId="2" fontId="6" fillId="0" borderId="0" xfId="0" applyNumberFormat="1" applyFont="1" applyAlignment="1">
      <alignment horizontal="center" vertical="top"/>
    </xf>
    <xf numFmtId="2" fontId="31" fillId="0" borderId="0" xfId="0" applyNumberFormat="1" applyFont="1" applyAlignment="1">
      <alignment horizontal="center" vertical="top"/>
    </xf>
    <xf numFmtId="14" fontId="4" fillId="0" borderId="0" xfId="0" applyNumberFormat="1" applyFont="1" applyAlignment="1">
      <alignment horizontal="center" vertical="top"/>
    </xf>
    <xf numFmtId="2" fontId="25" fillId="0" borderId="0" xfId="0" applyNumberFormat="1" applyFont="1" applyAlignment="1">
      <alignment horizontal="center" vertical="top"/>
    </xf>
    <xf numFmtId="10" fontId="2" fillId="0" borderId="0" xfId="0" applyNumberFormat="1" applyFont="1" applyAlignment="1">
      <alignment horizontal="center" vertical="top"/>
    </xf>
    <xf numFmtId="2" fontId="26" fillId="0" borderId="0" xfId="0" applyNumberFormat="1" applyFont="1" applyAlignment="1">
      <alignment horizontal="center" vertical="top"/>
    </xf>
    <xf numFmtId="0" fontId="4" fillId="0" borderId="38" xfId="0" applyFont="1" applyBorder="1" applyAlignment="1">
      <alignment horizontal="center" vertical="top"/>
    </xf>
    <xf numFmtId="2" fontId="4" fillId="0" borderId="40" xfId="0" applyNumberFormat="1" applyFont="1" applyBorder="1" applyAlignment="1">
      <alignment horizontal="center" vertical="top"/>
    </xf>
    <xf numFmtId="0" fontId="4" fillId="0" borderId="40" xfId="0" applyFont="1" applyBorder="1" applyAlignment="1">
      <alignment horizontal="center" vertical="top"/>
    </xf>
    <xf numFmtId="0" fontId="21" fillId="19" borderId="39" xfId="0" applyFont="1" applyFill="1" applyBorder="1" applyAlignment="1">
      <alignment horizontal="center" vertical="top"/>
    </xf>
    <xf numFmtId="2" fontId="4" fillId="19" borderId="0" xfId="0" applyNumberFormat="1" applyFont="1" applyFill="1" applyAlignment="1">
      <alignment horizontal="center" vertical="top"/>
    </xf>
    <xf numFmtId="14" fontId="4" fillId="19" borderId="40" xfId="0" applyNumberFormat="1" applyFont="1" applyFill="1" applyBorder="1" applyAlignment="1">
      <alignment horizontal="center" vertical="top"/>
    </xf>
    <xf numFmtId="2" fontId="4" fillId="19" borderId="40" xfId="0" applyNumberFormat="1" applyFont="1" applyFill="1" applyBorder="1" applyAlignment="1">
      <alignment horizontal="center" vertical="top"/>
    </xf>
    <xf numFmtId="0" fontId="4" fillId="0" borderId="71" xfId="0" applyFont="1" applyBorder="1" applyAlignment="1">
      <alignment horizontal="center" vertical="top"/>
    </xf>
    <xf numFmtId="0" fontId="4" fillId="0" borderId="64" xfId="0" applyFont="1" applyBorder="1" applyAlignment="1">
      <alignment horizontal="center" vertical="top"/>
    </xf>
    <xf numFmtId="0" fontId="6" fillId="24" borderId="72" xfId="0" applyFont="1" applyFill="1" applyBorder="1" applyAlignment="1">
      <alignment horizontal="center" vertical="top"/>
    </xf>
    <xf numFmtId="0" fontId="6" fillId="17" borderId="74" xfId="0" applyFont="1" applyFill="1" applyBorder="1" applyAlignment="1">
      <alignment horizontal="center" vertical="top"/>
    </xf>
    <xf numFmtId="0" fontId="6" fillId="24" borderId="74" xfId="0" applyFont="1" applyFill="1" applyBorder="1" applyAlignment="1">
      <alignment horizontal="center" vertical="top"/>
    </xf>
    <xf numFmtId="0" fontId="21" fillId="19" borderId="62" xfId="0" applyFont="1" applyFill="1" applyBorder="1" applyAlignment="1">
      <alignment horizontal="center" vertical="top"/>
    </xf>
    <xf numFmtId="2" fontId="4" fillId="19" borderId="63" xfId="0" applyNumberFormat="1" applyFont="1" applyFill="1" applyBorder="1" applyAlignment="1">
      <alignment horizontal="center" vertical="top"/>
    </xf>
    <xf numFmtId="14" fontId="4" fillId="19" borderId="64" xfId="0" applyNumberFormat="1" applyFont="1" applyFill="1" applyBorder="1" applyAlignment="1">
      <alignment horizontal="center" vertical="top"/>
    </xf>
    <xf numFmtId="2" fontId="4" fillId="19" borderId="64" xfId="0" applyNumberFormat="1" applyFont="1" applyFill="1" applyBorder="1" applyAlignment="1">
      <alignment horizontal="center" vertical="top"/>
    </xf>
    <xf numFmtId="0" fontId="6" fillId="23" borderId="74" xfId="0" applyFont="1" applyFill="1" applyBorder="1" applyAlignment="1">
      <alignment horizontal="center" vertical="top"/>
    </xf>
    <xf numFmtId="2" fontId="28" fillId="0" borderId="69" xfId="0" applyNumberFormat="1" applyFont="1" applyBorder="1" applyAlignment="1">
      <alignment horizontal="center" vertical="top"/>
    </xf>
    <xf numFmtId="2" fontId="4" fillId="0" borderId="71" xfId="0" applyNumberFormat="1" applyFont="1" applyBorder="1" applyAlignment="1">
      <alignment horizontal="center" vertical="top"/>
    </xf>
    <xf numFmtId="0" fontId="6" fillId="0" borderId="74" xfId="0" applyFont="1" applyBorder="1" applyAlignment="1">
      <alignment horizontal="center" vertical="top"/>
    </xf>
    <xf numFmtId="0" fontId="6" fillId="0" borderId="76" xfId="0" applyFont="1" applyBorder="1" applyAlignment="1">
      <alignment horizontal="center" vertical="top"/>
    </xf>
    <xf numFmtId="14" fontId="6" fillId="32" borderId="0" xfId="0" applyNumberFormat="1" applyFont="1" applyFill="1" applyAlignment="1">
      <alignment vertical="top"/>
    </xf>
    <xf numFmtId="0" fontId="18" fillId="0" borderId="0" xfId="0" applyFont="1" applyAlignment="1">
      <alignment vertical="top"/>
    </xf>
    <xf numFmtId="0" fontId="6" fillId="21" borderId="0" xfId="0" quotePrefix="1" applyFont="1" applyFill="1" applyAlignment="1">
      <alignment vertical="top"/>
    </xf>
    <xf numFmtId="0" fontId="18" fillId="21" borderId="0" xfId="0" applyFont="1" applyFill="1" applyAlignment="1">
      <alignment vertical="top"/>
    </xf>
    <xf numFmtId="0" fontId="6" fillId="20" borderId="0" xfId="0" applyFont="1" applyFill="1" applyAlignment="1">
      <alignment horizontal="center" vertical="top"/>
    </xf>
    <xf numFmtId="0" fontId="18" fillId="20" borderId="2" xfId="0" applyFont="1" applyFill="1" applyBorder="1" applyAlignment="1">
      <alignment vertical="top"/>
    </xf>
    <xf numFmtId="0" fontId="6" fillId="20" borderId="5" xfId="0" applyFont="1" applyFill="1" applyBorder="1" applyAlignment="1">
      <alignment vertical="top"/>
    </xf>
    <xf numFmtId="0" fontId="6" fillId="20" borderId="6" xfId="0" applyFont="1" applyFill="1" applyBorder="1" applyAlignment="1">
      <alignment vertical="top"/>
    </xf>
    <xf numFmtId="0" fontId="6" fillId="20" borderId="11" xfId="0" applyFont="1" applyFill="1" applyBorder="1" applyAlignment="1">
      <alignment vertical="top"/>
    </xf>
    <xf numFmtId="1" fontId="2" fillId="20" borderId="16" xfId="0" applyNumberFormat="1" applyFont="1" applyFill="1" applyBorder="1" applyAlignment="1">
      <alignment horizontal="center"/>
    </xf>
    <xf numFmtId="1" fontId="2" fillId="20" borderId="17" xfId="0" applyNumberFormat="1" applyFont="1" applyFill="1" applyBorder="1" applyAlignment="1">
      <alignment horizontal="center"/>
    </xf>
    <xf numFmtId="1" fontId="2" fillId="20" borderId="18" xfId="0" applyNumberFormat="1" applyFont="1" applyFill="1" applyBorder="1" applyAlignment="1">
      <alignment horizontal="center"/>
    </xf>
    <xf numFmtId="14" fontId="2" fillId="20" borderId="0" xfId="0" applyNumberFormat="1" applyFont="1" applyFill="1" applyAlignment="1">
      <alignment horizontal="center"/>
    </xf>
    <xf numFmtId="0" fontId="6" fillId="20" borderId="0" xfId="0" applyFont="1" applyFill="1" applyAlignment="1">
      <alignment vertical="top"/>
    </xf>
    <xf numFmtId="0" fontId="6" fillId="15" borderId="0" xfId="0" applyFont="1" applyFill="1" applyAlignment="1">
      <alignment horizontal="center" vertical="top"/>
    </xf>
    <xf numFmtId="0" fontId="18" fillId="15" borderId="2" xfId="0" applyFont="1" applyFill="1" applyBorder="1" applyAlignment="1">
      <alignment vertical="top"/>
    </xf>
    <xf numFmtId="0" fontId="6" fillId="15" borderId="5" xfId="0" applyFont="1" applyFill="1" applyBorder="1" applyAlignment="1">
      <alignment vertical="top"/>
    </xf>
    <xf numFmtId="0" fontId="6" fillId="15" borderId="6" xfId="0" applyFont="1" applyFill="1" applyBorder="1" applyAlignment="1">
      <alignment vertical="top"/>
    </xf>
    <xf numFmtId="0" fontId="6" fillId="15" borderId="11" xfId="0" applyFont="1" applyFill="1" applyBorder="1" applyAlignment="1">
      <alignment vertical="top"/>
    </xf>
    <xf numFmtId="1" fontId="2" fillId="15" borderId="16" xfId="0" applyNumberFormat="1" applyFont="1" applyFill="1" applyBorder="1" applyAlignment="1">
      <alignment horizontal="center"/>
    </xf>
    <xf numFmtId="1" fontId="2" fillId="15" borderId="17" xfId="0" applyNumberFormat="1" applyFont="1" applyFill="1" applyBorder="1" applyAlignment="1">
      <alignment horizontal="center"/>
    </xf>
    <xf numFmtId="1" fontId="2" fillId="15" borderId="65" xfId="0" applyNumberFormat="1" applyFont="1" applyFill="1" applyBorder="1" applyAlignment="1">
      <alignment horizontal="center"/>
    </xf>
    <xf numFmtId="14" fontId="2" fillId="15" borderId="2" xfId="0" applyNumberFormat="1" applyFont="1" applyFill="1" applyBorder="1" applyAlignment="1">
      <alignment horizontal="center"/>
    </xf>
    <xf numFmtId="14" fontId="2" fillId="15" borderId="5" xfId="0" applyNumberFormat="1" applyFont="1" applyFill="1" applyBorder="1" applyAlignment="1">
      <alignment horizontal="center"/>
    </xf>
    <xf numFmtId="1" fontId="2" fillId="15" borderId="1" xfId="0" applyNumberFormat="1" applyFont="1" applyFill="1" applyBorder="1" applyAlignment="1">
      <alignment horizontal="center"/>
    </xf>
    <xf numFmtId="1" fontId="2" fillId="15" borderId="18" xfId="0" applyNumberFormat="1" applyFont="1" applyFill="1" applyBorder="1" applyAlignment="1">
      <alignment horizontal="center"/>
    </xf>
    <xf numFmtId="0" fontId="6" fillId="15" borderId="0" xfId="0" applyFont="1" applyFill="1" applyAlignment="1">
      <alignment vertical="top"/>
    </xf>
    <xf numFmtId="0" fontId="6" fillId="18" borderId="0" xfId="0" applyFont="1" applyFill="1" applyAlignment="1">
      <alignment horizontal="center" vertical="top"/>
    </xf>
    <xf numFmtId="14" fontId="2" fillId="21" borderId="0" xfId="0" applyNumberFormat="1" applyFont="1" applyFill="1" applyAlignment="1">
      <alignment horizontal="center"/>
    </xf>
    <xf numFmtId="1" fontId="2" fillId="21" borderId="0" xfId="0" applyNumberFormat="1" applyFont="1" applyFill="1" applyAlignment="1">
      <alignment horizontal="center"/>
    </xf>
    <xf numFmtId="0" fontId="6" fillId="21" borderId="0" xfId="0" applyFont="1" applyFill="1" applyAlignment="1">
      <alignment horizontal="center" vertical="top"/>
    </xf>
    <xf numFmtId="0" fontId="6" fillId="20" borderId="6" xfId="0" applyFont="1" applyFill="1" applyBorder="1" applyAlignment="1">
      <alignment horizontal="center" vertical="top"/>
    </xf>
    <xf numFmtId="0" fontId="6" fillId="20" borderId="5" xfId="0" applyFont="1" applyFill="1" applyBorder="1" applyAlignment="1">
      <alignment horizontal="center" vertical="top"/>
    </xf>
    <xf numFmtId="1" fontId="2" fillId="20" borderId="10" xfId="0" applyNumberFormat="1" applyFont="1" applyFill="1" applyBorder="1" applyAlignment="1">
      <alignment horizontal="center"/>
    </xf>
    <xf numFmtId="0" fontId="6" fillId="15" borderId="2" xfId="0" applyFont="1" applyFill="1" applyBorder="1" applyAlignment="1">
      <alignment horizontal="center" vertical="top"/>
    </xf>
    <xf numFmtId="1" fontId="2" fillId="20" borderId="1" xfId="0" applyNumberFormat="1" applyFont="1" applyFill="1" applyBorder="1" applyAlignment="1">
      <alignment horizontal="center"/>
    </xf>
    <xf numFmtId="0" fontId="15" fillId="0" borderId="36" xfId="0" applyFont="1" applyBorder="1" applyAlignment="1">
      <alignment horizontal="center" vertical="top"/>
    </xf>
    <xf numFmtId="0" fontId="15" fillId="0" borderId="37" xfId="0" applyFont="1" applyBorder="1" applyAlignment="1">
      <alignment horizontal="center" vertical="top"/>
    </xf>
    <xf numFmtId="0" fontId="15" fillId="0" borderId="38" xfId="0" applyFont="1" applyBorder="1" applyAlignment="1">
      <alignment horizontal="center" vertical="top"/>
    </xf>
    <xf numFmtId="1" fontId="2" fillId="18" borderId="0" xfId="0" applyNumberFormat="1" applyFont="1" applyFill="1" applyAlignment="1">
      <alignment horizontal="center"/>
    </xf>
    <xf numFmtId="0" fontId="6" fillId="0" borderId="5" xfId="0" applyFont="1" applyBorder="1" applyAlignment="1">
      <alignment horizontal="center" vertical="top"/>
    </xf>
    <xf numFmtId="0" fontId="6" fillId="0" borderId="6" xfId="0" applyFont="1" applyBorder="1" applyAlignment="1">
      <alignment vertical="top"/>
    </xf>
    <xf numFmtId="0" fontId="20" fillId="0" borderId="2" xfId="0" applyFont="1" applyBorder="1" applyAlignment="1">
      <alignment horizontal="left" vertical="top"/>
    </xf>
    <xf numFmtId="14" fontId="2" fillId="20" borderId="19" xfId="0" applyNumberFormat="1" applyFont="1" applyFill="1" applyBorder="1" applyAlignment="1">
      <alignment horizontal="center"/>
    </xf>
    <xf numFmtId="14" fontId="2" fillId="20" borderId="20" xfId="0" applyNumberFormat="1" applyFont="1" applyFill="1" applyBorder="1" applyAlignment="1">
      <alignment horizontal="center"/>
    </xf>
    <xf numFmtId="14" fontId="2" fillId="20" borderId="22" xfId="0" applyNumberFormat="1" applyFont="1" applyFill="1" applyBorder="1" applyAlignment="1">
      <alignment horizontal="center"/>
    </xf>
    <xf numFmtId="14" fontId="2" fillId="20" borderId="15" xfId="0" applyNumberFormat="1" applyFont="1" applyFill="1" applyBorder="1" applyAlignment="1">
      <alignment horizontal="center"/>
    </xf>
    <xf numFmtId="14" fontId="2" fillId="20" borderId="23" xfId="0" applyNumberFormat="1" applyFont="1" applyFill="1" applyBorder="1" applyAlignment="1">
      <alignment horizontal="center"/>
    </xf>
    <xf numFmtId="0" fontId="2" fillId="20" borderId="22" xfId="0" applyFont="1" applyFill="1" applyBorder="1" applyAlignment="1">
      <alignment horizontal="center" vertical="top"/>
    </xf>
    <xf numFmtId="0" fontId="2" fillId="20" borderId="23" xfId="0" applyFont="1" applyFill="1" applyBorder="1" applyAlignment="1">
      <alignment horizontal="center" vertical="top"/>
    </xf>
    <xf numFmtId="0" fontId="2" fillId="20" borderId="15" xfId="0" applyFont="1" applyFill="1" applyBorder="1" applyAlignment="1">
      <alignment horizontal="center" vertical="top"/>
    </xf>
    <xf numFmtId="0" fontId="6" fillId="20" borderId="22" xfId="0" applyFont="1" applyFill="1" applyBorder="1" applyAlignment="1">
      <alignment horizontal="left" vertical="top"/>
    </xf>
    <xf numFmtId="0" fontId="6" fillId="20" borderId="15" xfId="0" applyFont="1" applyFill="1" applyBorder="1" applyAlignment="1">
      <alignment horizontal="left" vertical="top"/>
    </xf>
    <xf numFmtId="0" fontId="6" fillId="20" borderId="23" xfId="0" applyFont="1" applyFill="1" applyBorder="1" applyAlignment="1">
      <alignment horizontal="left" vertical="top"/>
    </xf>
    <xf numFmtId="0" fontId="33" fillId="0" borderId="0" xfId="0" applyFont="1" applyAlignment="1" applyProtection="1">
      <alignment horizontal="left" vertical="center"/>
      <protection locked="0" hidden="1"/>
    </xf>
    <xf numFmtId="0" fontId="6" fillId="0" borderId="0" xfId="0" applyFont="1" applyAlignment="1" applyProtection="1">
      <alignment horizontal="left" vertical="top"/>
      <protection locked="0" hidden="1"/>
    </xf>
    <xf numFmtId="0" fontId="6" fillId="0" borderId="0" xfId="0" applyFont="1" applyAlignment="1" applyProtection="1">
      <alignment horizontal="center" vertical="top"/>
      <protection locked="0" hidden="1"/>
    </xf>
    <xf numFmtId="0" fontId="6" fillId="0" borderId="0" xfId="0" applyFont="1" applyAlignment="1" applyProtection="1">
      <alignment vertical="top"/>
      <protection locked="0" hidden="1"/>
    </xf>
    <xf numFmtId="0" fontId="1" fillId="0" borderId="0" xfId="0" applyFont="1" applyAlignment="1" applyProtection="1">
      <alignment vertical="top"/>
      <protection locked="0" hidden="1"/>
    </xf>
    <xf numFmtId="0" fontId="3" fillId="5" borderId="14" xfId="0" applyFont="1" applyFill="1" applyBorder="1" applyAlignment="1" applyProtection="1">
      <alignment horizontal="center" vertical="top"/>
      <protection locked="0"/>
    </xf>
    <xf numFmtId="14" fontId="3"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vertical="top"/>
      <protection locked="0"/>
    </xf>
    <xf numFmtId="14" fontId="6" fillId="5" borderId="14" xfId="0" applyNumberFormat="1" applyFont="1" applyFill="1" applyBorder="1" applyAlignment="1" applyProtection="1">
      <alignment horizontal="center"/>
      <protection locked="0"/>
    </xf>
    <xf numFmtId="0" fontId="6" fillId="0" borderId="0" xfId="0" applyFont="1" applyAlignment="1">
      <alignment horizontal="left"/>
    </xf>
    <xf numFmtId="0" fontId="3" fillId="5" borderId="14" xfId="0" applyFont="1" applyFill="1" applyBorder="1" applyAlignment="1" applyProtection="1">
      <alignment horizontal="left"/>
      <protection locked="0"/>
    </xf>
    <xf numFmtId="0" fontId="6" fillId="0" borderId="0" xfId="0" applyFont="1" applyAlignment="1">
      <alignment horizontal="center" vertical="top"/>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xf>
    <xf numFmtId="0" fontId="11" fillId="0" borderId="0" xfId="0" applyFont="1" applyAlignment="1">
      <alignment horizontal="left"/>
    </xf>
    <xf numFmtId="0" fontId="6" fillId="0" borderId="0" xfId="0" applyFont="1" applyAlignment="1">
      <alignment horizontal="left" vertical="top"/>
    </xf>
    <xf numFmtId="0" fontId="0" fillId="0" borderId="0" xfId="0" applyAlignment="1">
      <alignment vertical="top"/>
    </xf>
    <xf numFmtId="16" fontId="6" fillId="5" borderId="14" xfId="0" applyNumberFormat="1"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0" fontId="38" fillId="0" borderId="0" xfId="0" applyFont="1" applyAlignment="1" applyProtection="1">
      <alignment horizontal="center" vertical="top" wrapText="1"/>
      <protection locked="0" hidden="1"/>
    </xf>
    <xf numFmtId="0" fontId="6" fillId="14" borderId="16" xfId="0" applyFont="1" applyFill="1" applyBorder="1" applyAlignment="1" applyProtection="1">
      <alignment horizontal="left" vertical="top"/>
      <protection locked="0"/>
    </xf>
    <xf numFmtId="14" fontId="2" fillId="4" borderId="16" xfId="0" applyNumberFormat="1" applyFont="1" applyFill="1" applyBorder="1" applyAlignment="1" applyProtection="1">
      <alignment horizontal="center" vertical="top"/>
      <protection locked="0"/>
    </xf>
    <xf numFmtId="0" fontId="2" fillId="4" borderId="16" xfId="0" applyFont="1" applyFill="1" applyBorder="1" applyAlignment="1" applyProtection="1">
      <alignment horizontal="center" vertical="top"/>
      <protection locked="0"/>
    </xf>
    <xf numFmtId="14" fontId="2" fillId="14" borderId="16" xfId="0" applyNumberFormat="1" applyFont="1" applyFill="1" applyBorder="1" applyAlignment="1" applyProtection="1">
      <alignment horizontal="center" vertical="top"/>
      <protection locked="0"/>
    </xf>
    <xf numFmtId="0" fontId="2" fillId="14" borderId="16" xfId="0" applyFont="1" applyFill="1" applyBorder="1" applyAlignment="1" applyProtection="1">
      <alignment horizontal="center" vertical="top"/>
      <protection locked="0"/>
    </xf>
    <xf numFmtId="17" fontId="6" fillId="0" borderId="16" xfId="0" applyNumberFormat="1" applyFont="1" applyBorder="1" applyAlignment="1" applyProtection="1">
      <alignment vertical="top"/>
      <protection locked="0"/>
    </xf>
    <xf numFmtId="0" fontId="6" fillId="0" borderId="16" xfId="0" applyFont="1" applyBorder="1" applyAlignment="1" applyProtection="1">
      <alignment vertical="top"/>
      <protection locked="0"/>
    </xf>
    <xf numFmtId="0" fontId="22" fillId="19" borderId="0" xfId="0" applyFont="1" applyFill="1" applyAlignment="1">
      <alignment horizontal="center" vertical="top"/>
    </xf>
    <xf numFmtId="0" fontId="6" fillId="5" borderId="14" xfId="0" applyFont="1" applyFill="1" applyBorder="1" applyAlignment="1" applyProtection="1">
      <alignment horizontal="center" vertical="top"/>
      <protection locked="0"/>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8" fillId="13" borderId="3" xfId="0" applyFont="1" applyFill="1" applyBorder="1" applyAlignment="1">
      <alignment horizontal="center" vertical="top"/>
    </xf>
    <xf numFmtId="14" fontId="6" fillId="13" borderId="14" xfId="0" applyNumberFormat="1" applyFont="1" applyFill="1" applyBorder="1" applyAlignment="1" applyProtection="1">
      <alignment horizontal="left" wrapText="1"/>
      <protection locked="0"/>
    </xf>
    <xf numFmtId="14" fontId="6" fillId="0" borderId="0" xfId="0" applyNumberFormat="1" applyFont="1" applyAlignment="1">
      <alignment horizontal="left" wrapText="1"/>
    </xf>
    <xf numFmtId="0" fontId="6" fillId="0" borderId="16"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6" fillId="22" borderId="0" xfId="0" applyFont="1" applyFill="1" applyAlignment="1">
      <alignment horizontal="center" vertical="top"/>
    </xf>
    <xf numFmtId="0" fontId="6" fillId="0" borderId="17" xfId="0" applyFont="1" applyBorder="1" applyAlignment="1" applyProtection="1">
      <alignment horizontal="left" vertical="top"/>
      <protection locked="0"/>
    </xf>
    <xf numFmtId="0" fontId="6" fillId="0" borderId="17" xfId="0" applyFont="1" applyBorder="1" applyAlignment="1" applyProtection="1">
      <alignment vertical="top"/>
      <protection locked="0"/>
    </xf>
    <xf numFmtId="0" fontId="6"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14" fontId="2" fillId="0" borderId="22" xfId="0" applyNumberFormat="1" applyFont="1" applyBorder="1" applyAlignment="1">
      <alignment horizontal="center"/>
    </xf>
    <xf numFmtId="14" fontId="2" fillId="0" borderId="23" xfId="0" applyNumberFormat="1" applyFont="1" applyBorder="1" applyAlignment="1">
      <alignment horizontal="center"/>
    </xf>
    <xf numFmtId="14" fontId="2" fillId="0" borderId="15" xfId="0" applyNumberFormat="1" applyFont="1" applyBorder="1" applyAlignment="1">
      <alignment horizontal="center"/>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0" fontId="6" fillId="0" borderId="5" xfId="0" applyFont="1" applyBorder="1" applyAlignment="1">
      <alignment horizontal="center" vertical="top"/>
    </xf>
    <xf numFmtId="1" fontId="2" fillId="9" borderId="0" xfId="0" applyNumberFormat="1" applyFont="1" applyFill="1" applyAlignment="1">
      <alignment horizontal="center" vertical="top"/>
    </xf>
    <xf numFmtId="0" fontId="2" fillId="9" borderId="0" xfId="0" applyFont="1" applyFill="1" applyAlignment="1">
      <alignment horizontal="center" vertical="top"/>
    </xf>
    <xf numFmtId="0" fontId="6" fillId="0" borderId="6" xfId="0" applyFont="1" applyBorder="1" applyAlignment="1">
      <alignment horizontal="center" vertical="top"/>
    </xf>
    <xf numFmtId="0" fontId="6" fillId="0" borderId="2"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14" fontId="2" fillId="0" borderId="19" xfId="0" applyNumberFormat="1" applyFont="1" applyBorder="1" applyAlignment="1">
      <alignment horizontal="center"/>
    </xf>
    <xf numFmtId="14" fontId="2" fillId="0" borderId="20" xfId="0" applyNumberFormat="1" applyFont="1" applyBorder="1" applyAlignment="1">
      <alignment horizontal="center"/>
    </xf>
    <xf numFmtId="14" fontId="2" fillId="0" borderId="19" xfId="0" applyNumberFormat="1" applyFont="1" applyBorder="1" applyAlignment="1" applyProtection="1">
      <alignment horizontal="center"/>
      <protection locked="0"/>
    </xf>
    <xf numFmtId="14" fontId="2" fillId="0" borderId="21" xfId="0" applyNumberFormat="1" applyFont="1" applyBorder="1" applyAlignment="1" applyProtection="1">
      <alignment horizontal="center"/>
      <protection locked="0"/>
    </xf>
    <xf numFmtId="14" fontId="2" fillId="0" borderId="20" xfId="0" applyNumberFormat="1" applyFont="1" applyBorder="1" applyAlignment="1" applyProtection="1">
      <alignment horizontal="center"/>
      <protection locked="0"/>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2" fillId="0" borderId="11" xfId="0" applyFont="1" applyBorder="1" applyAlignment="1">
      <alignment horizontal="center"/>
    </xf>
    <xf numFmtId="0" fontId="2" fillId="0" borderId="12" xfId="0" applyFont="1" applyBorder="1" applyAlignment="1">
      <alignment horizontal="center"/>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1" fontId="2" fillId="0" borderId="5" xfId="0" applyNumberFormat="1" applyFont="1" applyBorder="1" applyAlignment="1">
      <alignment horizontal="center"/>
    </xf>
    <xf numFmtId="0" fontId="2" fillId="0" borderId="6" xfId="0" applyFont="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6" fillId="5" borderId="77" xfId="0" applyFont="1" applyFill="1" applyBorder="1" applyAlignment="1">
      <alignment horizontal="center" vertical="top"/>
    </xf>
    <xf numFmtId="0" fontId="0" fillId="5" borderId="77" xfId="0" applyFill="1" applyBorder="1" applyAlignment="1">
      <alignment vertical="top"/>
    </xf>
    <xf numFmtId="0" fontId="6" fillId="5" borderId="0" xfId="0" applyFont="1" applyFill="1" applyAlignment="1">
      <alignment horizontal="left" vertical="top"/>
    </xf>
    <xf numFmtId="0" fontId="0" fillId="5" borderId="0" xfId="0" applyFill="1" applyAlignment="1">
      <alignment vertical="top"/>
    </xf>
    <xf numFmtId="0" fontId="6" fillId="5" borderId="78" xfId="0" applyFont="1" applyFill="1" applyBorder="1" applyAlignment="1">
      <alignment horizontal="center" vertical="top"/>
    </xf>
    <xf numFmtId="0" fontId="0" fillId="5" borderId="78" xfId="0" applyFill="1" applyBorder="1" applyAlignment="1">
      <alignment horizontal="center" vertical="top"/>
    </xf>
    <xf numFmtId="0" fontId="2" fillId="0" borderId="2"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xf>
    <xf numFmtId="14" fontId="2" fillId="0" borderId="24" xfId="0" applyNumberFormat="1" applyFont="1" applyBorder="1" applyAlignment="1">
      <alignment horizontal="center"/>
    </xf>
    <xf numFmtId="14" fontId="2" fillId="0" borderId="25" xfId="0" applyNumberFormat="1" applyFont="1" applyBorder="1" applyAlignment="1">
      <alignment horizont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14" fontId="30" fillId="0" borderId="0" xfId="0" applyNumberFormat="1" applyFont="1" applyAlignment="1">
      <alignment horizontal="center"/>
    </xf>
    <xf numFmtId="14" fontId="30" fillId="5" borderId="0" xfId="0" applyNumberFormat="1" applyFont="1" applyFill="1" applyAlignment="1">
      <alignment horizontal="center"/>
    </xf>
    <xf numFmtId="14" fontId="6" fillId="0" borderId="0" xfId="0" applyNumberFormat="1" applyFont="1" applyAlignment="1">
      <alignment horizontal="center" vertical="top"/>
    </xf>
    <xf numFmtId="0" fontId="7" fillId="4" borderId="0" xfId="0" applyFont="1" applyFill="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27" xfId="0" applyFont="1" applyBorder="1" applyAlignment="1">
      <alignment horizontal="center" vertical="top"/>
    </xf>
    <xf numFmtId="1" fontId="6" fillId="0" borderId="7" xfId="0" applyNumberFormat="1" applyFont="1" applyBorder="1" applyAlignment="1">
      <alignment horizontal="center" vertical="top"/>
    </xf>
    <xf numFmtId="1" fontId="6" fillId="0" borderId="4" xfId="0" applyNumberFormat="1" applyFont="1" applyBorder="1" applyAlignment="1">
      <alignment horizontal="center" vertical="top"/>
    </xf>
    <xf numFmtId="14" fontId="6" fillId="13" borderId="0" xfId="0" applyNumberFormat="1" applyFont="1" applyFill="1" applyAlignment="1">
      <alignment horizontal="center" vertical="top"/>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1" fontId="6" fillId="0" borderId="2" xfId="0" applyNumberFormat="1" applyFont="1" applyBorder="1" applyAlignment="1">
      <alignment horizontal="center" vertical="top"/>
    </xf>
    <xf numFmtId="0" fontId="3" fillId="12" borderId="51" xfId="0" applyFont="1" applyFill="1" applyBorder="1" applyAlignment="1">
      <alignment horizontal="center" vertical="center" wrapText="1"/>
    </xf>
    <xf numFmtId="0" fontId="3" fillId="12" borderId="52" xfId="0" applyFont="1" applyFill="1" applyBorder="1" applyAlignment="1">
      <alignment horizontal="center" vertical="center" wrapText="1"/>
    </xf>
    <xf numFmtId="0" fontId="3" fillId="12" borderId="61" xfId="0" applyFont="1" applyFill="1" applyBorder="1" applyAlignment="1">
      <alignment horizontal="center" vertical="center" wrapText="1"/>
    </xf>
    <xf numFmtId="1" fontId="1" fillId="0" borderId="35"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0" borderId="2" xfId="0" applyFont="1" applyBorder="1" applyAlignment="1">
      <alignment vertical="top"/>
    </xf>
    <xf numFmtId="0" fontId="6" fillId="0" borderId="6" xfId="0" applyFont="1" applyBorder="1" applyAlignment="1">
      <alignment vertical="top"/>
    </xf>
    <xf numFmtId="0" fontId="3" fillId="11" borderId="51" xfId="0" applyFont="1" applyFill="1" applyBorder="1" applyAlignment="1">
      <alignment horizontal="center" vertical="center" wrapText="1"/>
    </xf>
    <xf numFmtId="0" fontId="3" fillId="11" borderId="52" xfId="0" applyFont="1" applyFill="1" applyBorder="1" applyAlignment="1">
      <alignment horizontal="center" vertical="center" wrapText="1"/>
    </xf>
    <xf numFmtId="0" fontId="3" fillId="11" borderId="61" xfId="0" applyFont="1" applyFill="1" applyBorder="1" applyAlignment="1">
      <alignment horizontal="center" vertical="center" wrapText="1"/>
    </xf>
    <xf numFmtId="0" fontId="3" fillId="2" borderId="2" xfId="0" applyFont="1" applyFill="1" applyBorder="1" applyAlignment="1">
      <alignment horizontal="center" vertical="top"/>
    </xf>
    <xf numFmtId="0" fontId="3" fillId="2" borderId="6" xfId="0" applyFont="1" applyFill="1" applyBorder="1" applyAlignment="1">
      <alignment horizontal="center" vertical="top"/>
    </xf>
    <xf numFmtId="4" fontId="6" fillId="0" borderId="0" xfId="0" applyNumberFormat="1" applyFont="1" applyAlignment="1">
      <alignment horizontal="center" vertical="top"/>
    </xf>
    <xf numFmtId="4" fontId="3" fillId="10" borderId="14" xfId="0" applyNumberFormat="1" applyFont="1" applyFill="1" applyBorder="1" applyAlignment="1">
      <alignment horizontal="center" vertical="center" wrapText="1"/>
    </xf>
    <xf numFmtId="4" fontId="6" fillId="23" borderId="14" xfId="0" applyNumberFormat="1" applyFont="1" applyFill="1" applyBorder="1" applyAlignment="1">
      <alignment horizontal="center" vertical="top"/>
    </xf>
    <xf numFmtId="4" fontId="3" fillId="0" borderId="14" xfId="0" applyNumberFormat="1" applyFont="1" applyBorder="1" applyAlignment="1">
      <alignment horizontal="center" vertical="top"/>
    </xf>
    <xf numFmtId="0" fontId="3" fillId="0" borderId="14" xfId="0" applyFont="1" applyBorder="1" applyAlignment="1">
      <alignment horizontal="center" vertical="top"/>
    </xf>
    <xf numFmtId="1" fontId="2" fillId="0" borderId="1" xfId="0" applyNumberFormat="1" applyFont="1" applyBorder="1" applyAlignment="1">
      <alignment horizontal="center" vertical="center"/>
    </xf>
    <xf numFmtId="1" fontId="2" fillId="31" borderId="1" xfId="0" applyNumberFormat="1" applyFont="1" applyFill="1" applyBorder="1" applyAlignment="1">
      <alignment horizontal="center" vertical="center"/>
    </xf>
    <xf numFmtId="0" fontId="6" fillId="31" borderId="2" xfId="0" applyFont="1" applyFill="1" applyBorder="1" applyAlignment="1">
      <alignment horizontal="center" vertical="center"/>
    </xf>
    <xf numFmtId="0" fontId="6" fillId="31" borderId="6"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 fontId="2" fillId="12" borderId="1" xfId="0" applyNumberFormat="1" applyFont="1" applyFill="1" applyBorder="1" applyAlignment="1">
      <alignment horizontal="center" vertical="center"/>
    </xf>
    <xf numFmtId="0" fontId="6" fillId="12" borderId="2" xfId="0" applyFont="1" applyFill="1" applyBorder="1" applyAlignment="1">
      <alignment horizontal="center" vertical="center"/>
    </xf>
    <xf numFmtId="0" fontId="6" fillId="12" borderId="6" xfId="0" applyFont="1" applyFill="1" applyBorder="1" applyAlignment="1">
      <alignment horizontal="center" vertical="center"/>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4" fontId="6" fillId="0" borderId="0" xfId="0" applyNumberFormat="1" applyFont="1" applyAlignment="1">
      <alignment horizontal="right" vertical="center"/>
    </xf>
    <xf numFmtId="4" fontId="6" fillId="33" borderId="14" xfId="0" applyNumberFormat="1" applyFont="1" applyFill="1" applyBorder="1" applyAlignment="1">
      <alignment horizontal="right" vertical="center"/>
    </xf>
    <xf numFmtId="0" fontId="5" fillId="0" borderId="0" xfId="0" applyFont="1" applyAlignment="1">
      <alignment horizontal="left" wrapText="1"/>
    </xf>
    <xf numFmtId="0" fontId="4" fillId="0" borderId="0" xfId="0" applyFont="1" applyAlignment="1">
      <alignment horizontal="left" wrapText="1"/>
    </xf>
    <xf numFmtId="4" fontId="6" fillId="24" borderId="14" xfId="0" applyNumberFormat="1" applyFont="1" applyFill="1" applyBorder="1" applyAlignment="1">
      <alignment horizontal="center" vertical="top"/>
    </xf>
    <xf numFmtId="0" fontId="6" fillId="24" borderId="14" xfId="0" applyFont="1" applyFill="1" applyBorder="1" applyAlignment="1">
      <alignment horizontal="center" vertical="top"/>
    </xf>
    <xf numFmtId="10" fontId="2" fillId="9" borderId="0" xfId="0" applyNumberFormat="1" applyFont="1" applyFill="1" applyAlignment="1">
      <alignment horizontal="center" vertical="center" wrapText="1"/>
    </xf>
    <xf numFmtId="0" fontId="6" fillId="0" borderId="0" xfId="0" applyFont="1" applyAlignment="1">
      <alignment vertical="top" wrapText="1"/>
    </xf>
    <xf numFmtId="4" fontId="6" fillId="0" borderId="0" xfId="0" applyNumberFormat="1" applyFont="1" applyAlignment="1">
      <alignment horizontal="right" vertical="top"/>
    </xf>
    <xf numFmtId="4" fontId="6" fillId="33" borderId="0" xfId="0" applyNumberFormat="1" applyFont="1" applyFill="1" applyAlignment="1">
      <alignment horizontal="right" vertical="center"/>
    </xf>
    <xf numFmtId="0" fontId="3" fillId="0" borderId="0" xfId="0" applyFont="1" applyAlignment="1">
      <alignment vertical="top"/>
    </xf>
    <xf numFmtId="4" fontId="6" fillId="0" borderId="14" xfId="0" applyNumberFormat="1" applyFont="1" applyBorder="1" applyAlignment="1">
      <alignment horizontal="right" vertical="top"/>
    </xf>
    <xf numFmtId="10" fontId="2" fillId="9" borderId="14" xfId="0" applyNumberFormat="1" applyFont="1" applyFill="1" applyBorder="1" applyAlignment="1">
      <alignment horizontal="center" vertical="center" wrapText="1"/>
    </xf>
    <xf numFmtId="0" fontId="6" fillId="0" borderId="14" xfId="0" applyFont="1" applyBorder="1" applyAlignment="1">
      <alignment horizontal="center" vertical="top" wrapText="1"/>
    </xf>
    <xf numFmtId="2" fontId="6" fillId="2" borderId="14" xfId="0" applyNumberFormat="1" applyFont="1" applyFill="1" applyBorder="1" applyAlignment="1">
      <alignment horizontal="center" vertical="top" wrapText="1"/>
    </xf>
    <xf numFmtId="0" fontId="3" fillId="0" borderId="0" xfId="0" applyFont="1" applyAlignment="1">
      <alignment horizontal="left" vertical="top" wrapText="1"/>
    </xf>
    <xf numFmtId="0" fontId="6" fillId="11" borderId="14" xfId="0" applyFont="1" applyFill="1" applyBorder="1" applyAlignment="1">
      <alignment horizontal="center" vertical="top" wrapText="1"/>
    </xf>
    <xf numFmtId="0" fontId="7" fillId="0" borderId="0" xfId="0" applyFont="1" applyAlignment="1">
      <alignment vertical="top" wrapText="1"/>
    </xf>
    <xf numFmtId="0" fontId="6" fillId="0" borderId="14" xfId="0" applyFont="1" applyBorder="1" applyAlignment="1">
      <alignment horizontal="left" vertical="top"/>
    </xf>
    <xf numFmtId="0" fontId="3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top"/>
    </xf>
    <xf numFmtId="2" fontId="6" fillId="11" borderId="14" xfId="0" applyNumberFormat="1" applyFont="1" applyFill="1" applyBorder="1" applyAlignment="1">
      <alignment horizontal="center" vertical="top" wrapText="1"/>
    </xf>
    <xf numFmtId="0" fontId="6" fillId="0" borderId="14" xfId="0" applyFont="1" applyBorder="1" applyAlignment="1">
      <alignment horizontal="center" vertical="top"/>
    </xf>
    <xf numFmtId="0" fontId="6" fillId="5" borderId="14" xfId="0" applyFont="1" applyFill="1" applyBorder="1" applyAlignment="1">
      <alignment horizontal="center" vertical="top"/>
    </xf>
    <xf numFmtId="0" fontId="6" fillId="0" borderId="36" xfId="0" applyFont="1" applyBorder="1" applyAlignment="1">
      <alignment horizontal="center" vertical="top"/>
    </xf>
    <xf numFmtId="0" fontId="6" fillId="0" borderId="37" xfId="0" applyFont="1" applyBorder="1" applyAlignment="1">
      <alignment horizontal="center" vertical="top"/>
    </xf>
    <xf numFmtId="0" fontId="6" fillId="0" borderId="38" xfId="0" applyFont="1" applyBorder="1" applyAlignment="1">
      <alignment horizontal="center" vertical="top"/>
    </xf>
    <xf numFmtId="14" fontId="2" fillId="16" borderId="14" xfId="0" applyNumberFormat="1" applyFont="1" applyFill="1" applyBorder="1" applyAlignment="1">
      <alignment horizontal="center" vertical="top"/>
    </xf>
    <xf numFmtId="0" fontId="2" fillId="16" borderId="14" xfId="0" applyFont="1" applyFill="1" applyBorder="1" applyAlignment="1">
      <alignment horizontal="center" vertical="top"/>
    </xf>
    <xf numFmtId="14" fontId="6" fillId="4" borderId="0" xfId="0" applyNumberFormat="1" applyFont="1" applyFill="1" applyAlignment="1">
      <alignment horizontal="center" vertical="top"/>
    </xf>
    <xf numFmtId="0" fontId="6" fillId="4" borderId="0" xfId="0" applyFont="1" applyFill="1" applyAlignment="1">
      <alignment horizontal="center" vertical="top"/>
    </xf>
    <xf numFmtId="14" fontId="6" fillId="5" borderId="14" xfId="0" applyNumberFormat="1" applyFont="1" applyFill="1" applyBorder="1" applyAlignment="1">
      <alignment horizontal="center" vertical="top"/>
    </xf>
    <xf numFmtId="0" fontId="3" fillId="5" borderId="14" xfId="0" applyFont="1" applyFill="1" applyBorder="1" applyAlignment="1">
      <alignment horizontal="center" vertical="top"/>
    </xf>
    <xf numFmtId="0" fontId="6" fillId="5" borderId="0" xfId="0" applyFont="1" applyFill="1" applyAlignment="1">
      <alignment vertical="top"/>
    </xf>
    <xf numFmtId="14" fontId="2" fillId="21" borderId="0" xfId="0" applyNumberFormat="1" applyFont="1" applyFill="1" applyAlignment="1">
      <alignment horizontal="center"/>
    </xf>
    <xf numFmtId="0" fontId="2" fillId="21" borderId="0" xfId="0" applyFont="1" applyFill="1" applyAlignment="1">
      <alignment horizontal="center" vertical="top"/>
    </xf>
    <xf numFmtId="0" fontId="6" fillId="21" borderId="0" xfId="0" applyFont="1" applyFill="1" applyAlignment="1">
      <alignment horizontal="left" vertical="top"/>
    </xf>
    <xf numFmtId="0" fontId="2" fillId="21" borderId="0" xfId="0" applyFont="1" applyFill="1" applyAlignment="1">
      <alignment horizontal="center"/>
    </xf>
    <xf numFmtId="1" fontId="2" fillId="21" borderId="0" xfId="0" applyNumberFormat="1" applyFont="1" applyFill="1" applyAlignment="1">
      <alignment horizontal="center"/>
    </xf>
    <xf numFmtId="0" fontId="6" fillId="21" borderId="0" xfId="0" applyFont="1" applyFill="1" applyAlignment="1">
      <alignment horizontal="center" vertical="top"/>
    </xf>
    <xf numFmtId="14" fontId="2" fillId="20" borderId="19" xfId="0" applyNumberFormat="1" applyFont="1" applyFill="1" applyBorder="1" applyAlignment="1">
      <alignment horizontal="center"/>
    </xf>
    <xf numFmtId="14" fontId="2" fillId="20" borderId="20" xfId="0" applyNumberFormat="1" applyFont="1" applyFill="1" applyBorder="1" applyAlignment="1">
      <alignment horizontal="center"/>
    </xf>
    <xf numFmtId="14" fontId="2" fillId="20" borderId="22" xfId="0" applyNumberFormat="1" applyFont="1" applyFill="1" applyBorder="1" applyAlignment="1">
      <alignment horizontal="center"/>
    </xf>
    <xf numFmtId="14" fontId="2" fillId="20" borderId="15" xfId="0" applyNumberFormat="1" applyFont="1" applyFill="1" applyBorder="1" applyAlignment="1">
      <alignment horizontal="center"/>
    </xf>
    <xf numFmtId="14" fontId="2" fillId="20" borderId="23" xfId="0" applyNumberFormat="1" applyFont="1" applyFill="1" applyBorder="1" applyAlignment="1">
      <alignment horizontal="center"/>
    </xf>
    <xf numFmtId="0" fontId="2" fillId="20" borderId="19" xfId="0" applyFont="1" applyFill="1" applyBorder="1" applyAlignment="1">
      <alignment horizontal="center" vertical="top"/>
    </xf>
    <xf numFmtId="0" fontId="2" fillId="20" borderId="20" xfId="0" applyFont="1" applyFill="1" applyBorder="1" applyAlignment="1">
      <alignment horizontal="center" vertical="top"/>
    </xf>
    <xf numFmtId="0" fontId="2" fillId="20" borderId="21" xfId="0" applyFont="1" applyFill="1" applyBorder="1" applyAlignment="1">
      <alignment horizontal="center" vertical="top"/>
    </xf>
    <xf numFmtId="0" fontId="6" fillId="20" borderId="19" xfId="0" applyFont="1" applyFill="1" applyBorder="1" applyAlignment="1">
      <alignment horizontal="left" vertical="top"/>
    </xf>
    <xf numFmtId="0" fontId="6" fillId="20" borderId="21" xfId="0" applyFont="1" applyFill="1" applyBorder="1" applyAlignment="1">
      <alignment horizontal="left" vertical="top"/>
    </xf>
    <xf numFmtId="0" fontId="6" fillId="20" borderId="20" xfId="0" applyFont="1" applyFill="1" applyBorder="1" applyAlignment="1">
      <alignment horizontal="left" vertical="top"/>
    </xf>
    <xf numFmtId="0" fontId="2" fillId="20" borderId="22" xfId="0" applyFont="1" applyFill="1" applyBorder="1" applyAlignment="1">
      <alignment horizontal="center" vertical="top"/>
    </xf>
    <xf numFmtId="0" fontId="2" fillId="20" borderId="23" xfId="0" applyFont="1" applyFill="1" applyBorder="1" applyAlignment="1">
      <alignment horizontal="center" vertical="top"/>
    </xf>
    <xf numFmtId="0" fontId="2" fillId="20" borderId="15" xfId="0" applyFont="1" applyFill="1" applyBorder="1" applyAlignment="1">
      <alignment horizontal="center" vertical="top"/>
    </xf>
    <xf numFmtId="0" fontId="6" fillId="20" borderId="22" xfId="0" applyFont="1" applyFill="1" applyBorder="1" applyAlignment="1">
      <alignment horizontal="left" vertical="top"/>
    </xf>
    <xf numFmtId="0" fontId="6" fillId="20" borderId="15" xfId="0" applyFont="1" applyFill="1" applyBorder="1" applyAlignment="1">
      <alignment horizontal="left" vertical="top"/>
    </xf>
    <xf numFmtId="0" fontId="6" fillId="20" borderId="23" xfId="0" applyFont="1" applyFill="1" applyBorder="1" applyAlignment="1">
      <alignment horizontal="left" vertical="top"/>
    </xf>
    <xf numFmtId="0" fontId="6" fillId="20" borderId="2" xfId="0" applyFont="1" applyFill="1" applyBorder="1" applyAlignment="1">
      <alignment horizontal="center" vertical="top"/>
    </xf>
    <xf numFmtId="0" fontId="6" fillId="20" borderId="6" xfId="0" applyFont="1" applyFill="1" applyBorder="1" applyAlignment="1">
      <alignment horizontal="center" vertical="top"/>
    </xf>
    <xf numFmtId="0" fontId="6" fillId="20" borderId="5" xfId="0" applyFont="1" applyFill="1" applyBorder="1" applyAlignment="1">
      <alignment horizontal="center" vertical="top"/>
    </xf>
    <xf numFmtId="0" fontId="6" fillId="20" borderId="8" xfId="0" applyFont="1" applyFill="1" applyBorder="1" applyAlignment="1">
      <alignment horizontal="center" vertical="top"/>
    </xf>
    <xf numFmtId="0" fontId="6" fillId="20" borderId="12" xfId="0" applyFont="1" applyFill="1" applyBorder="1" applyAlignment="1">
      <alignment horizontal="center" vertical="top"/>
    </xf>
    <xf numFmtId="0" fontId="6" fillId="20" borderId="11" xfId="0" applyFont="1" applyFill="1" applyBorder="1" applyAlignment="1">
      <alignment horizontal="center" vertical="top"/>
    </xf>
    <xf numFmtId="14" fontId="2" fillId="20" borderId="2" xfId="0" applyNumberFormat="1" applyFont="1" applyFill="1" applyBorder="1" applyAlignment="1">
      <alignment horizontal="center"/>
    </xf>
    <xf numFmtId="0" fontId="0" fillId="0" borderId="6" xfId="0" applyBorder="1"/>
    <xf numFmtId="0" fontId="0" fillId="0" borderId="5" xfId="0" applyBorder="1"/>
    <xf numFmtId="0" fontId="0" fillId="0" borderId="23" xfId="0" applyBorder="1"/>
    <xf numFmtId="0" fontId="0" fillId="0" borderId="15" xfId="0" applyBorder="1"/>
    <xf numFmtId="0" fontId="0" fillId="0" borderId="21" xfId="0" applyBorder="1"/>
    <xf numFmtId="0" fontId="0" fillId="0" borderId="20" xfId="0" applyBorder="1"/>
    <xf numFmtId="0" fontId="19" fillId="20" borderId="2" xfId="0" applyFont="1" applyFill="1" applyBorder="1" applyAlignment="1">
      <alignment horizontal="center" vertical="top"/>
    </xf>
    <xf numFmtId="0" fontId="19" fillId="20" borderId="5" xfId="0" applyFont="1" applyFill="1" applyBorder="1" applyAlignment="1">
      <alignment horizontal="center" vertical="top"/>
    </xf>
    <xf numFmtId="0" fontId="19" fillId="20" borderId="6" xfId="0" applyFont="1" applyFill="1" applyBorder="1" applyAlignment="1">
      <alignment horizontal="center" vertical="top"/>
    </xf>
    <xf numFmtId="0" fontId="6" fillId="20" borderId="19" xfId="0" applyFont="1" applyFill="1" applyBorder="1" applyAlignment="1">
      <alignment horizontal="center" vertical="top"/>
    </xf>
    <xf numFmtId="0" fontId="2" fillId="20" borderId="24" xfId="0" applyFont="1" applyFill="1" applyBorder="1" applyAlignment="1">
      <alignment horizontal="center" vertical="top"/>
    </xf>
    <xf numFmtId="0" fontId="2" fillId="20" borderId="25" xfId="0" applyFont="1" applyFill="1" applyBorder="1" applyAlignment="1">
      <alignment horizontal="center" vertical="top"/>
    </xf>
    <xf numFmtId="0" fontId="2" fillId="20" borderId="26" xfId="0" applyFont="1" applyFill="1" applyBorder="1" applyAlignment="1">
      <alignment horizontal="center" vertical="top"/>
    </xf>
    <xf numFmtId="0" fontId="6" fillId="20" borderId="24" xfId="0" applyFont="1" applyFill="1" applyBorder="1" applyAlignment="1">
      <alignment horizontal="left" vertical="top"/>
    </xf>
    <xf numFmtId="0" fontId="6" fillId="20" borderId="26" xfId="0" applyFont="1" applyFill="1" applyBorder="1" applyAlignment="1">
      <alignment horizontal="left" vertical="top"/>
    </xf>
    <xf numFmtId="0" fontId="6" fillId="20" borderId="25" xfId="0" applyFont="1" applyFill="1" applyBorder="1" applyAlignment="1">
      <alignment horizontal="left" vertical="top"/>
    </xf>
    <xf numFmtId="0" fontId="2" fillId="20" borderId="11" xfId="0" applyFont="1" applyFill="1" applyBorder="1" applyAlignment="1">
      <alignment horizontal="center"/>
    </xf>
    <xf numFmtId="0" fontId="2" fillId="20" borderId="12" xfId="0" applyFont="1" applyFill="1" applyBorder="1" applyAlignment="1">
      <alignment horizontal="center"/>
    </xf>
    <xf numFmtId="1" fontId="2" fillId="20" borderId="10" xfId="0" applyNumberFormat="1" applyFont="1" applyFill="1" applyBorder="1" applyAlignment="1">
      <alignment horizontal="center"/>
    </xf>
    <xf numFmtId="1" fontId="2" fillId="20" borderId="8" xfId="0" applyNumberFormat="1" applyFont="1" applyFill="1" applyBorder="1" applyAlignment="1">
      <alignment horizontal="center"/>
    </xf>
    <xf numFmtId="1" fontId="2" fillId="20" borderId="11" xfId="0" applyNumberFormat="1" applyFont="1" applyFill="1" applyBorder="1" applyAlignment="1">
      <alignment horizontal="center"/>
    </xf>
    <xf numFmtId="0" fontId="6" fillId="15" borderId="2" xfId="0" applyFont="1" applyFill="1" applyBorder="1" applyAlignment="1">
      <alignment horizontal="center" vertical="top"/>
    </xf>
    <xf numFmtId="0" fontId="6" fillId="15" borderId="5" xfId="0" applyFont="1" applyFill="1" applyBorder="1" applyAlignment="1">
      <alignment horizontal="center" vertical="top"/>
    </xf>
    <xf numFmtId="0" fontId="6" fillId="15" borderId="6" xfId="0" applyFont="1" applyFill="1" applyBorder="1" applyAlignment="1">
      <alignment horizontal="center" vertical="top"/>
    </xf>
    <xf numFmtId="14" fontId="2" fillId="15" borderId="19" xfId="0" applyNumberFormat="1" applyFont="1" applyFill="1" applyBorder="1" applyAlignment="1">
      <alignment horizontal="center"/>
    </xf>
    <xf numFmtId="14" fontId="2" fillId="15" borderId="20" xfId="0" applyNumberFormat="1" applyFont="1" applyFill="1" applyBorder="1" applyAlignment="1">
      <alignment horizontal="center"/>
    </xf>
    <xf numFmtId="14" fontId="2" fillId="15" borderId="21" xfId="0" applyNumberFormat="1" applyFont="1" applyFill="1" applyBorder="1" applyAlignment="1">
      <alignment horizontal="center"/>
    </xf>
    <xf numFmtId="0" fontId="2" fillId="15" borderId="19" xfId="0" applyFont="1" applyFill="1" applyBorder="1" applyAlignment="1">
      <alignment horizontal="center" vertical="top"/>
    </xf>
    <xf numFmtId="0" fontId="2" fillId="15" borderId="20" xfId="0" applyFont="1" applyFill="1" applyBorder="1" applyAlignment="1">
      <alignment horizontal="center" vertical="top"/>
    </xf>
    <xf numFmtId="0" fontId="2" fillId="15" borderId="21" xfId="0" applyFont="1" applyFill="1" applyBorder="1" applyAlignment="1">
      <alignment horizontal="center" vertical="top"/>
    </xf>
    <xf numFmtId="0" fontId="6" fillId="15" borderId="19" xfId="0" applyFont="1" applyFill="1" applyBorder="1" applyAlignment="1">
      <alignment horizontal="left" vertical="top"/>
    </xf>
    <xf numFmtId="0" fontId="6" fillId="15" borderId="21" xfId="0" applyFont="1" applyFill="1" applyBorder="1" applyAlignment="1">
      <alignment horizontal="left" vertical="top"/>
    </xf>
    <xf numFmtId="0" fontId="6" fillId="15" borderId="20" xfId="0" applyFont="1" applyFill="1" applyBorder="1" applyAlignment="1">
      <alignment horizontal="left" vertical="top"/>
    </xf>
    <xf numFmtId="0" fontId="2" fillId="20" borderId="2" xfId="0" applyFont="1" applyFill="1" applyBorder="1" applyAlignment="1">
      <alignment horizontal="center"/>
    </xf>
    <xf numFmtId="0" fontId="2" fillId="20" borderId="5" xfId="0" applyFont="1" applyFill="1" applyBorder="1" applyAlignment="1">
      <alignment horizontal="center"/>
    </xf>
    <xf numFmtId="0" fontId="2" fillId="20" borderId="6" xfId="0" applyFont="1" applyFill="1" applyBorder="1" applyAlignment="1">
      <alignment horizontal="center"/>
    </xf>
    <xf numFmtId="1" fontId="2" fillId="20" borderId="1" xfId="0" applyNumberFormat="1" applyFont="1" applyFill="1" applyBorder="1" applyAlignment="1">
      <alignment horizontal="center"/>
    </xf>
    <xf numFmtId="0" fontId="2" fillId="20" borderId="1" xfId="0" applyFont="1" applyFill="1" applyBorder="1" applyAlignment="1">
      <alignment horizontal="center"/>
    </xf>
    <xf numFmtId="0" fontId="0" fillId="0" borderId="25" xfId="0" applyBorder="1"/>
    <xf numFmtId="0" fontId="0" fillId="0" borderId="26" xfId="0" applyBorder="1"/>
    <xf numFmtId="14" fontId="2" fillId="15" borderId="22" xfId="0" applyNumberFormat="1" applyFont="1" applyFill="1" applyBorder="1" applyAlignment="1">
      <alignment horizontal="center"/>
    </xf>
    <xf numFmtId="14" fontId="2" fillId="15" borderId="15" xfId="0" applyNumberFormat="1" applyFont="1" applyFill="1" applyBorder="1" applyAlignment="1">
      <alignment horizontal="center"/>
    </xf>
    <xf numFmtId="14" fontId="2" fillId="15" borderId="23" xfId="0" applyNumberFormat="1" applyFont="1" applyFill="1" applyBorder="1" applyAlignment="1">
      <alignment horizontal="center"/>
    </xf>
    <xf numFmtId="0" fontId="2" fillId="15" borderId="22" xfId="0" applyFont="1" applyFill="1" applyBorder="1" applyAlignment="1">
      <alignment horizontal="center" vertical="top"/>
    </xf>
    <xf numFmtId="0" fontId="2" fillId="15" borderId="23" xfId="0" applyFont="1" applyFill="1" applyBorder="1" applyAlignment="1">
      <alignment horizontal="center" vertical="top"/>
    </xf>
    <xf numFmtId="0" fontId="2" fillId="15" borderId="15" xfId="0" applyFont="1" applyFill="1" applyBorder="1" applyAlignment="1">
      <alignment horizontal="center" vertical="top"/>
    </xf>
    <xf numFmtId="0" fontId="6" fillId="15" borderId="22" xfId="0" applyFont="1" applyFill="1" applyBorder="1" applyAlignment="1">
      <alignment horizontal="left" vertical="top"/>
    </xf>
    <xf numFmtId="0" fontId="6" fillId="15" borderId="15" xfId="0" applyFont="1" applyFill="1" applyBorder="1" applyAlignment="1">
      <alignment horizontal="left" vertical="top"/>
    </xf>
    <xf numFmtId="0" fontId="6" fillId="15" borderId="23" xfId="0" applyFont="1" applyFill="1" applyBorder="1" applyAlignment="1">
      <alignment horizontal="left" vertical="top"/>
    </xf>
    <xf numFmtId="0" fontId="2" fillId="15" borderId="5" xfId="0" applyFont="1" applyFill="1" applyBorder="1" applyAlignment="1">
      <alignment horizontal="center"/>
    </xf>
    <xf numFmtId="0" fontId="2" fillId="15" borderId="6" xfId="0" applyFont="1" applyFill="1" applyBorder="1" applyAlignment="1">
      <alignment horizontal="center"/>
    </xf>
    <xf numFmtId="1" fontId="2" fillId="15" borderId="2" xfId="0" applyNumberFormat="1" applyFont="1" applyFill="1" applyBorder="1" applyAlignment="1">
      <alignment horizontal="center"/>
    </xf>
    <xf numFmtId="1" fontId="2" fillId="15" borderId="6" xfId="0" applyNumberFormat="1" applyFont="1" applyFill="1" applyBorder="1" applyAlignment="1">
      <alignment horizontal="center"/>
    </xf>
    <xf numFmtId="1" fontId="2" fillId="15" borderId="5" xfId="0" applyNumberFormat="1" applyFont="1" applyFill="1" applyBorder="1" applyAlignment="1">
      <alignment horizontal="center"/>
    </xf>
    <xf numFmtId="0" fontId="19" fillId="15" borderId="3" xfId="0" applyFont="1" applyFill="1" applyBorder="1" applyAlignment="1">
      <alignment horizontal="center"/>
    </xf>
    <xf numFmtId="14" fontId="2" fillId="15" borderId="24" xfId="0" applyNumberFormat="1" applyFont="1" applyFill="1" applyBorder="1" applyAlignment="1">
      <alignment horizontal="center"/>
    </xf>
    <xf numFmtId="14" fontId="2" fillId="15" borderId="26" xfId="0" applyNumberFormat="1" applyFont="1" applyFill="1" applyBorder="1" applyAlignment="1">
      <alignment horizontal="center"/>
    </xf>
    <xf numFmtId="14" fontId="2" fillId="15" borderId="25" xfId="0" applyNumberFormat="1" applyFont="1" applyFill="1" applyBorder="1" applyAlignment="1">
      <alignment horizontal="center"/>
    </xf>
    <xf numFmtId="0" fontId="2" fillId="15" borderId="28" xfId="0" applyFont="1" applyFill="1" applyBorder="1" applyAlignment="1">
      <alignment horizontal="center" vertical="top"/>
    </xf>
    <xf numFmtId="0" fontId="2" fillId="15" borderId="29" xfId="0" applyFont="1" applyFill="1" applyBorder="1" applyAlignment="1">
      <alignment horizontal="center" vertical="top"/>
    </xf>
    <xf numFmtId="0" fontId="2" fillId="15" borderId="27" xfId="0" applyFont="1" applyFill="1" applyBorder="1" applyAlignment="1">
      <alignment horizontal="center" vertical="top"/>
    </xf>
    <xf numFmtId="0" fontId="6" fillId="15" borderId="28" xfId="0" applyFont="1" applyFill="1" applyBorder="1" applyAlignment="1">
      <alignment horizontal="left" vertical="top"/>
    </xf>
    <xf numFmtId="0" fontId="6" fillId="15" borderId="27" xfId="0" applyFont="1" applyFill="1" applyBorder="1" applyAlignment="1">
      <alignment horizontal="left" vertical="top"/>
    </xf>
    <xf numFmtId="0" fontId="6" fillId="15" borderId="29" xfId="0" applyFont="1" applyFill="1" applyBorder="1" applyAlignment="1">
      <alignment horizontal="left" vertical="top"/>
    </xf>
    <xf numFmtId="0" fontId="2" fillId="15" borderId="24" xfId="0" applyFont="1" applyFill="1" applyBorder="1" applyAlignment="1">
      <alignment horizontal="center" vertical="top"/>
    </xf>
    <xf numFmtId="0" fontId="2" fillId="15" borderId="25" xfId="0" applyFont="1" applyFill="1" applyBorder="1" applyAlignment="1">
      <alignment horizontal="center" vertical="top"/>
    </xf>
    <xf numFmtId="0" fontId="2" fillId="15" borderId="26" xfId="0" applyFont="1" applyFill="1" applyBorder="1" applyAlignment="1">
      <alignment horizontal="center" vertical="top"/>
    </xf>
    <xf numFmtId="0" fontId="6" fillId="15" borderId="24" xfId="0" applyFont="1" applyFill="1" applyBorder="1" applyAlignment="1">
      <alignment horizontal="left" vertical="top"/>
    </xf>
    <xf numFmtId="0" fontId="6" fillId="15" borderId="26" xfId="0" applyFont="1" applyFill="1" applyBorder="1" applyAlignment="1">
      <alignment horizontal="left" vertical="top"/>
    </xf>
    <xf numFmtId="0" fontId="6" fillId="15" borderId="25" xfId="0" applyFont="1" applyFill="1" applyBorder="1" applyAlignment="1">
      <alignment horizontal="left" vertical="top"/>
    </xf>
    <xf numFmtId="0" fontId="2" fillId="18" borderId="0" xfId="0" applyFont="1" applyFill="1" applyAlignment="1">
      <alignment horizontal="center"/>
    </xf>
    <xf numFmtId="1" fontId="2" fillId="18" borderId="0" xfId="0" applyNumberFormat="1" applyFont="1" applyFill="1" applyAlignment="1">
      <alignment horizontal="center"/>
    </xf>
    <xf numFmtId="14" fontId="2" fillId="0" borderId="0" xfId="0" applyNumberFormat="1" applyFont="1" applyAlignment="1">
      <alignment horizontal="center"/>
    </xf>
    <xf numFmtId="0" fontId="2" fillId="0" borderId="0" xfId="0" applyFont="1" applyAlignment="1">
      <alignment horizontal="center" vertical="top"/>
    </xf>
    <xf numFmtId="0" fontId="2" fillId="15" borderId="2" xfId="0" applyFont="1" applyFill="1" applyBorder="1" applyAlignment="1">
      <alignment horizontal="center"/>
    </xf>
    <xf numFmtId="0" fontId="6" fillId="0" borderId="51" xfId="0" applyFont="1" applyBorder="1" applyAlignment="1">
      <alignment horizontal="center" vertical="top"/>
    </xf>
    <xf numFmtId="0" fontId="6" fillId="0" borderId="52" xfId="0" applyFont="1" applyBorder="1" applyAlignment="1">
      <alignment horizontal="center" vertical="top"/>
    </xf>
    <xf numFmtId="0" fontId="6" fillId="0" borderId="61" xfId="0" applyFont="1" applyBorder="1" applyAlignment="1">
      <alignment horizontal="center" vertical="top"/>
    </xf>
    <xf numFmtId="0" fontId="15" fillId="0" borderId="36" xfId="0" applyFont="1" applyBorder="1" applyAlignment="1">
      <alignment horizontal="center" vertical="top"/>
    </xf>
    <xf numFmtId="0" fontId="15" fillId="0" borderId="37" xfId="0" applyFont="1" applyBorder="1" applyAlignment="1">
      <alignment horizontal="center" vertical="top"/>
    </xf>
    <xf numFmtId="0" fontId="15" fillId="0" borderId="38" xfId="0" applyFont="1" applyBorder="1" applyAlignment="1">
      <alignment horizontal="center" vertical="top"/>
    </xf>
    <xf numFmtId="0" fontId="19"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751915</xdr:colOff>
      <xdr:row>1</xdr:row>
      <xdr:rowOff>85725</xdr:rowOff>
    </xdr:from>
    <xdr:to>
      <xdr:col>4</xdr:col>
      <xdr:colOff>342900</xdr:colOff>
      <xdr:row>5</xdr:row>
      <xdr:rowOff>7018</xdr:rowOff>
    </xdr:to>
    <xdr:pic>
      <xdr:nvPicPr>
        <xdr:cNvPr id="4" name="Picture 3" descr="GREYThireos_trasparen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71015" y="276225"/>
          <a:ext cx="695885" cy="54041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17</xdr:col>
          <xdr:colOff>66675</xdr:colOff>
          <xdr:row>1</xdr:row>
          <xdr:rowOff>142875</xdr:rowOff>
        </xdr:from>
        <xdr:to>
          <xdr:col>18</xdr:col>
          <xdr:colOff>285750</xdr:colOff>
          <xdr:row>4</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90CC-DF72-442E-94A6-C5163D5494EC}">
  <dimension ref="A1:BO3749"/>
  <sheetViews>
    <sheetView tabSelected="1" showRuler="0" showWhiteSpace="0" topLeftCell="A103" zoomScaleNormal="100" workbookViewId="0">
      <selection activeCell="A104" sqref="A104"/>
    </sheetView>
  </sheetViews>
  <sheetFormatPr defaultColWidth="9.140625" defaultRowHeight="15" x14ac:dyDescent="0.2"/>
  <cols>
    <col min="1" max="1" width="3.7109375" style="14" customWidth="1"/>
    <col min="2" max="2" width="2.28515625" style="1" customWidth="1"/>
    <col min="3" max="3" width="12.7109375" style="1" customWidth="1"/>
    <col min="4" max="4" width="3.140625" style="1" customWidth="1"/>
    <col min="5" max="5" width="5.42578125" style="1" customWidth="1"/>
    <col min="6" max="6" width="3.85546875" style="1" customWidth="1"/>
    <col min="7" max="7" width="2.5703125" style="1" customWidth="1"/>
    <col min="8" max="8" width="4.140625" style="1" customWidth="1"/>
    <col min="9" max="9" width="3.140625" style="1" customWidth="1"/>
    <col min="10" max="10" width="10.140625" style="1" customWidth="1"/>
    <col min="11" max="11" width="1.5703125" style="1" customWidth="1"/>
    <col min="12" max="12" width="6.42578125" style="1" customWidth="1"/>
    <col min="13" max="13" width="2.7109375" style="1" customWidth="1"/>
    <col min="14" max="14" width="5" style="1" customWidth="1"/>
    <col min="15" max="15" width="6.42578125" style="1" customWidth="1"/>
    <col min="16" max="16" width="6.5703125" style="1" customWidth="1"/>
    <col min="17" max="17" width="6.140625" style="14" customWidth="1"/>
    <col min="18" max="18" width="5.28515625" style="1" customWidth="1"/>
    <col min="19" max="19" width="5.7109375" style="1" customWidth="1"/>
    <col min="20" max="20" width="3.85546875" style="1" customWidth="1"/>
    <col min="21" max="21" width="2.5703125" style="14" customWidth="1"/>
    <col min="22" max="22" width="1.85546875" style="14" customWidth="1"/>
    <col min="23" max="23" width="7.5703125" style="14" customWidth="1"/>
    <col min="24" max="24" width="6.7109375" style="7" customWidth="1"/>
    <col min="25" max="25" width="10.28515625" style="1" customWidth="1"/>
    <col min="26" max="27" width="12.7109375" style="20"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36" width="21.140625" style="1" hidden="1" customWidth="1"/>
    <col min="37" max="37" width="21.85546875" style="1" hidden="1" customWidth="1"/>
    <col min="38" max="38" width="24.5703125" style="1" hidden="1" customWidth="1"/>
    <col min="39" max="39" width="17.5703125" style="1" hidden="1" customWidth="1"/>
    <col min="40" max="40" width="16.85546875" style="1" hidden="1" customWidth="1"/>
    <col min="41" max="41" width="16" style="1" hidden="1" customWidth="1"/>
    <col min="42" max="42" width="19.28515625" style="1" hidden="1" customWidth="1"/>
    <col min="43" max="43" width="16.85546875" style="1" hidden="1" customWidth="1"/>
    <col min="44" max="44" width="15.5703125" style="1" hidden="1" customWidth="1"/>
    <col min="45" max="45" width="14.5703125" style="1" hidden="1" customWidth="1"/>
    <col min="46" max="46" width="15.7109375" style="1" hidden="1" customWidth="1"/>
    <col min="47" max="47" width="11.42578125" style="1" hidden="1" customWidth="1"/>
    <col min="48" max="48" width="15.5703125" style="1" hidden="1" customWidth="1"/>
    <col min="49" max="49" width="9.140625" style="1" hidden="1" customWidth="1"/>
    <col min="50" max="50" width="7.42578125" style="107" hidden="1" customWidth="1"/>
    <col min="51" max="51" width="17.140625" style="1" hidden="1" customWidth="1"/>
    <col min="52" max="52" width="15.5703125" style="1" hidden="1" customWidth="1"/>
    <col min="53" max="53" width="31.7109375" style="1" hidden="1" customWidth="1"/>
    <col min="54" max="54" width="16.85546875" style="1" hidden="1" customWidth="1"/>
    <col min="55" max="55" width="9.5703125" style="1" hidden="1" customWidth="1"/>
    <col min="56" max="56" width="8.5703125" style="1" hidden="1" customWidth="1"/>
    <col min="57" max="57" width="8.5703125" style="133" hidden="1" customWidth="1"/>
    <col min="58" max="58" width="30.42578125" style="1" hidden="1" customWidth="1"/>
    <col min="59" max="59" width="27.28515625" style="1" hidden="1" customWidth="1"/>
    <col min="60" max="60" width="35.28515625" style="1" hidden="1" customWidth="1"/>
    <col min="61" max="61" width="33" style="1" hidden="1" customWidth="1"/>
    <col min="62" max="62" width="38.7109375" style="1" hidden="1" customWidth="1"/>
    <col min="63" max="63" width="38.85546875" style="1" hidden="1" customWidth="1"/>
    <col min="64" max="64" width="16.140625" style="158" hidden="1" customWidth="1"/>
    <col min="65" max="67" width="9.140625" style="1" hidden="1" customWidth="1"/>
    <col min="68" max="70" width="9.140625" style="1" customWidth="1"/>
    <col min="71" max="16384" width="9.140625" style="1"/>
  </cols>
  <sheetData>
    <row r="1" spans="1:64" x14ac:dyDescent="0.2">
      <c r="A1" s="516" t="s">
        <v>303</v>
      </c>
      <c r="B1" s="517"/>
      <c r="C1" s="517"/>
      <c r="D1" s="517"/>
      <c r="E1" s="517"/>
      <c r="F1" s="517"/>
      <c r="G1" s="517"/>
      <c r="H1" s="517"/>
      <c r="I1" s="517"/>
      <c r="J1" s="517"/>
      <c r="K1" s="517"/>
      <c r="L1" s="517"/>
      <c r="M1" s="517"/>
      <c r="N1" s="517"/>
      <c r="O1" s="517"/>
      <c r="P1" s="517"/>
      <c r="Q1" s="517"/>
      <c r="R1" s="517"/>
      <c r="S1" s="517"/>
      <c r="T1" s="518"/>
      <c r="U1" s="492" t="s">
        <v>348</v>
      </c>
      <c r="V1" s="490"/>
      <c r="W1" s="490"/>
      <c r="X1" s="491"/>
      <c r="BE1" s="1"/>
      <c r="BL1" s="1"/>
    </row>
    <row r="2" spans="1:64" x14ac:dyDescent="0.2">
      <c r="A2" s="504"/>
      <c r="B2" s="504"/>
      <c r="C2" s="504"/>
      <c r="D2" s="504"/>
      <c r="E2" s="504"/>
      <c r="F2" s="504"/>
      <c r="G2" s="504"/>
      <c r="H2" s="504"/>
      <c r="I2" s="504"/>
      <c r="J2" s="504"/>
      <c r="K2" s="504"/>
      <c r="L2" s="504"/>
      <c r="M2" s="504"/>
      <c r="N2" s="504"/>
      <c r="O2" s="504"/>
      <c r="P2" s="504"/>
      <c r="Q2" s="504"/>
      <c r="R2" s="504"/>
      <c r="S2" s="504"/>
      <c r="T2" s="504"/>
      <c r="U2" s="505"/>
      <c r="V2" s="506"/>
      <c r="W2" s="506"/>
      <c r="X2" s="507"/>
      <c r="BE2" s="1"/>
      <c r="BL2" s="1"/>
    </row>
    <row r="3" spans="1:64" x14ac:dyDescent="0.2">
      <c r="A3" s="506"/>
      <c r="B3" s="508" t="s">
        <v>354</v>
      </c>
      <c r="C3" s="507"/>
      <c r="D3" s="507"/>
      <c r="E3" s="507"/>
      <c r="F3" s="508" t="s">
        <v>355</v>
      </c>
      <c r="G3" s="507"/>
      <c r="H3" s="507"/>
      <c r="I3" s="507"/>
      <c r="J3" s="507"/>
      <c r="K3" s="507"/>
      <c r="L3" s="507"/>
      <c r="M3" s="507"/>
      <c r="N3" s="507"/>
      <c r="O3" s="507"/>
      <c r="P3" s="507"/>
      <c r="Q3" s="506"/>
      <c r="R3" s="507"/>
      <c r="S3" s="507"/>
      <c r="T3" s="526" t="s">
        <v>356</v>
      </c>
      <c r="U3" s="526"/>
      <c r="V3" s="526"/>
      <c r="W3" s="526"/>
      <c r="X3" s="526"/>
      <c r="BE3" s="1"/>
      <c r="BL3" s="1"/>
    </row>
    <row r="4" spans="1:64" ht="10.5" customHeight="1" x14ac:dyDescent="0.2">
      <c r="A4" s="506"/>
      <c r="B4" s="507"/>
      <c r="C4" s="507"/>
      <c r="D4" s="507"/>
      <c r="E4" s="507"/>
      <c r="F4" s="507"/>
      <c r="G4" s="507"/>
      <c r="H4" s="507"/>
      <c r="I4" s="507"/>
      <c r="J4" s="507"/>
      <c r="K4" s="507"/>
      <c r="L4" s="507"/>
      <c r="M4" s="507"/>
      <c r="N4" s="507"/>
      <c r="O4" s="507"/>
      <c r="P4" s="507"/>
      <c r="Q4" s="506"/>
      <c r="R4" s="507"/>
      <c r="S4" s="507"/>
      <c r="T4" s="526"/>
      <c r="U4" s="526"/>
      <c r="V4" s="526"/>
      <c r="W4" s="526"/>
      <c r="X4" s="526"/>
      <c r="BE4" s="1"/>
      <c r="BL4" s="1"/>
    </row>
    <row r="5" spans="1:64" ht="8.25" customHeight="1" x14ac:dyDescent="0.2">
      <c r="A5" s="506"/>
      <c r="B5" s="507"/>
      <c r="C5" s="507"/>
      <c r="D5" s="507"/>
      <c r="E5" s="507"/>
      <c r="F5" s="507"/>
      <c r="G5" s="507"/>
      <c r="H5" s="507"/>
      <c r="I5" s="507"/>
      <c r="J5" s="507"/>
      <c r="K5" s="507"/>
      <c r="L5" s="507"/>
      <c r="M5" s="507"/>
      <c r="N5" s="507"/>
      <c r="O5" s="507"/>
      <c r="P5" s="507"/>
      <c r="Q5" s="506"/>
      <c r="R5" s="507"/>
      <c r="S5" s="507"/>
      <c r="T5" s="526"/>
      <c r="U5" s="526"/>
      <c r="V5" s="526"/>
      <c r="W5" s="526"/>
      <c r="X5" s="526"/>
      <c r="BE5" s="1"/>
      <c r="BL5" s="1"/>
    </row>
    <row r="6" spans="1:64" ht="60" customHeight="1" x14ac:dyDescent="0.2">
      <c r="B6" s="519" t="s">
        <v>351</v>
      </c>
      <c r="C6" s="519"/>
      <c r="D6" s="519"/>
      <c r="E6" s="519"/>
      <c r="F6" s="519"/>
      <c r="G6" s="519"/>
      <c r="H6" s="519"/>
      <c r="I6" s="519"/>
      <c r="J6" s="519"/>
      <c r="K6" s="519"/>
      <c r="L6" s="519"/>
      <c r="M6" s="519"/>
      <c r="N6" s="519"/>
      <c r="O6" s="519"/>
      <c r="P6" s="519"/>
      <c r="Q6" s="519"/>
      <c r="R6" s="519"/>
      <c r="S6" s="519"/>
      <c r="T6" s="519"/>
      <c r="U6" s="519"/>
      <c r="V6" s="519"/>
      <c r="W6" s="519"/>
      <c r="X6" s="519"/>
      <c r="BE6" s="1"/>
      <c r="BL6" s="1"/>
    </row>
    <row r="7" spans="1:64" ht="18" customHeight="1" x14ac:dyDescent="0.25">
      <c r="A7" s="520" t="s">
        <v>321</v>
      </c>
      <c r="B7" s="520"/>
      <c r="C7" s="520"/>
      <c r="D7" s="520"/>
      <c r="E7" s="520"/>
      <c r="F7" s="520"/>
      <c r="G7" s="520"/>
      <c r="H7" s="520"/>
      <c r="I7" s="520"/>
      <c r="J7" s="520"/>
      <c r="K7" s="520"/>
      <c r="L7" s="520"/>
      <c r="M7" s="520"/>
      <c r="N7" s="520"/>
      <c r="O7" s="520"/>
      <c r="P7" s="520"/>
      <c r="Q7" s="520"/>
      <c r="R7" s="520"/>
      <c r="S7" s="520"/>
      <c r="T7" s="520"/>
      <c r="U7" s="520"/>
      <c r="V7" s="520"/>
      <c r="W7" s="520"/>
      <c r="X7" s="520"/>
      <c r="BE7" s="1"/>
      <c r="BL7" s="1"/>
    </row>
    <row r="8" spans="1:64" ht="19.5" customHeight="1" x14ac:dyDescent="0.2">
      <c r="A8" s="521" t="s">
        <v>310</v>
      </c>
      <c r="B8" s="521"/>
      <c r="C8" s="521"/>
      <c r="D8" s="521"/>
      <c r="E8" s="521"/>
      <c r="F8" s="521"/>
      <c r="G8" s="521"/>
      <c r="X8" s="1"/>
      <c r="BE8" s="1"/>
      <c r="BL8" s="1"/>
    </row>
    <row r="9" spans="1:64" ht="7.5" customHeight="1" x14ac:dyDescent="0.2">
      <c r="X9" s="1"/>
      <c r="BE9" s="1"/>
      <c r="BL9" s="1"/>
    </row>
    <row r="10" spans="1:64" ht="17.25" customHeight="1" x14ac:dyDescent="0.2">
      <c r="A10" s="522" t="s">
        <v>337</v>
      </c>
      <c r="B10" s="522"/>
      <c r="C10" s="522"/>
      <c r="D10" s="522"/>
      <c r="E10" s="522"/>
      <c r="F10" s="522"/>
      <c r="G10" s="522"/>
      <c r="H10" s="522"/>
      <c r="I10" s="523"/>
      <c r="J10" s="523"/>
      <c r="K10" s="523"/>
      <c r="L10" s="523"/>
      <c r="M10" s="55"/>
      <c r="N10" s="55"/>
      <c r="O10" s="55"/>
      <c r="P10" s="55"/>
      <c r="Q10" s="55"/>
      <c r="R10" s="55"/>
      <c r="S10" s="55"/>
      <c r="T10" s="55"/>
      <c r="U10" s="55"/>
      <c r="V10" s="55"/>
      <c r="W10" s="55"/>
      <c r="X10" s="55"/>
      <c r="BE10" s="1"/>
      <c r="BL10" s="1"/>
    </row>
    <row r="11" spans="1:64" ht="4.5" customHeight="1" x14ac:dyDescent="0.2">
      <c r="A11" s="36"/>
      <c r="B11" s="36"/>
      <c r="C11" s="36"/>
      <c r="D11" s="36"/>
      <c r="E11" s="36"/>
      <c r="F11" s="36"/>
      <c r="G11" s="36"/>
      <c r="H11" s="36"/>
      <c r="I11" s="14"/>
      <c r="J11" s="14"/>
      <c r="K11" s="14"/>
      <c r="L11" s="14"/>
      <c r="M11" s="14"/>
      <c r="N11" s="14"/>
      <c r="O11" s="14"/>
      <c r="P11" s="14"/>
      <c r="R11" s="14"/>
      <c r="S11" s="14"/>
      <c r="T11" s="14"/>
      <c r="V11" s="36"/>
      <c r="W11" s="36"/>
      <c r="X11" s="40"/>
      <c r="BE11" s="1"/>
      <c r="BL11" s="1"/>
    </row>
    <row r="12" spans="1:64" ht="15.75" customHeight="1" x14ac:dyDescent="0.2">
      <c r="B12" s="522" t="s">
        <v>324</v>
      </c>
      <c r="C12" s="522"/>
      <c r="D12" s="522"/>
      <c r="E12" s="522"/>
      <c r="F12" s="523"/>
      <c r="G12" s="523"/>
      <c r="H12" s="523"/>
      <c r="I12" s="523"/>
      <c r="J12" s="523"/>
      <c r="N12" s="524"/>
      <c r="O12" s="525"/>
      <c r="P12" s="525"/>
      <c r="Q12" s="525"/>
      <c r="X12" s="1"/>
      <c r="AF12" s="108"/>
      <c r="AL12" s="35" t="s">
        <v>248</v>
      </c>
      <c r="BE12" s="1"/>
      <c r="BL12" s="1"/>
    </row>
    <row r="13" spans="1:64" ht="5.25" customHeight="1" x14ac:dyDescent="0.2">
      <c r="X13" s="1"/>
      <c r="BE13" s="1"/>
      <c r="BL13" s="1"/>
    </row>
    <row r="14" spans="1:64" ht="15" customHeight="1" x14ac:dyDescent="0.25">
      <c r="A14" s="36" t="s">
        <v>10</v>
      </c>
      <c r="B14" s="513" t="s">
        <v>40</v>
      </c>
      <c r="C14" s="513"/>
      <c r="D14" s="513"/>
      <c r="E14" s="513"/>
      <c r="F14" s="514"/>
      <c r="G14" s="514"/>
      <c r="H14" s="514"/>
      <c r="I14" s="514"/>
      <c r="J14" s="514"/>
      <c r="K14" s="514"/>
      <c r="L14" s="514"/>
      <c r="M14" s="514"/>
      <c r="N14" s="514"/>
      <c r="O14" s="514"/>
      <c r="P14" s="514"/>
      <c r="U14" s="1"/>
      <c r="V14" s="1"/>
      <c r="W14" s="515"/>
      <c r="X14" s="515"/>
      <c r="AL14" s="109" t="s">
        <v>243</v>
      </c>
      <c r="AN14" s="110">
        <f>+BB442</f>
        <v>64.5</v>
      </c>
      <c r="BE14" s="1"/>
      <c r="BL14" s="1"/>
    </row>
    <row r="15" spans="1:64" ht="5.25" customHeight="1" x14ac:dyDescent="0.2">
      <c r="A15" s="36"/>
      <c r="T15" s="14"/>
      <c r="U15" s="1"/>
      <c r="V15" s="1"/>
      <c r="W15" s="1"/>
      <c r="X15" s="1"/>
      <c r="BE15" s="1"/>
      <c r="BL15" s="1"/>
    </row>
    <row r="16" spans="1:64" ht="15" customHeight="1" x14ac:dyDescent="0.25">
      <c r="A16" s="36" t="s">
        <v>8</v>
      </c>
      <c r="B16" s="513" t="s">
        <v>41</v>
      </c>
      <c r="C16" s="513"/>
      <c r="D16" s="513"/>
      <c r="E16" s="513"/>
      <c r="F16" s="55"/>
      <c r="G16" s="56"/>
      <c r="H16" s="56"/>
      <c r="I16" s="56"/>
      <c r="J16" s="56"/>
      <c r="K16" s="56"/>
      <c r="L16" s="56"/>
      <c r="M16" s="56"/>
      <c r="N16" s="56"/>
      <c r="O16" s="56"/>
      <c r="P16" s="56"/>
      <c r="Q16" s="55"/>
      <c r="R16" s="55"/>
      <c r="S16" s="55"/>
      <c r="U16" s="1"/>
      <c r="V16" s="1"/>
      <c r="W16" s="515"/>
      <c r="X16" s="515"/>
      <c r="AL16" s="111" t="s">
        <v>283</v>
      </c>
      <c r="AM16" s="112">
        <v>36526</v>
      </c>
      <c r="AN16" s="14" t="s">
        <v>284</v>
      </c>
      <c r="AP16" s="20"/>
      <c r="BE16" s="1"/>
      <c r="BL16" s="1"/>
    </row>
    <row r="17" spans="1:64" ht="4.5" customHeight="1" x14ac:dyDescent="0.2">
      <c r="A17" s="36"/>
      <c r="R17" s="16"/>
      <c r="S17" s="14"/>
      <c r="T17" s="14"/>
      <c r="U17" s="1"/>
      <c r="V17" s="1"/>
      <c r="W17" s="1"/>
      <c r="X17" s="14"/>
      <c r="AL17" s="111"/>
      <c r="AM17" s="110"/>
      <c r="AN17" s="14"/>
      <c r="BE17" s="1"/>
      <c r="BL17" s="1"/>
    </row>
    <row r="18" spans="1:64" ht="14.25" customHeight="1" x14ac:dyDescent="0.2">
      <c r="A18" s="36" t="s">
        <v>11</v>
      </c>
      <c r="B18" s="1" t="s">
        <v>137</v>
      </c>
      <c r="D18" s="509"/>
      <c r="E18" s="509"/>
      <c r="F18" s="509"/>
      <c r="G18" s="509"/>
      <c r="R18" s="16"/>
      <c r="S18" s="21"/>
      <c r="T18" s="21"/>
      <c r="U18" s="1"/>
      <c r="V18" s="1"/>
      <c r="X18" s="1"/>
      <c r="AL18" s="111" t="s">
        <v>285</v>
      </c>
      <c r="AM18" s="112">
        <v>40403</v>
      </c>
      <c r="AN18" s="14" t="s">
        <v>284</v>
      </c>
      <c r="BE18" s="1"/>
      <c r="BL18" s="1"/>
    </row>
    <row r="19" spans="1:64" ht="6" customHeight="1" x14ac:dyDescent="0.2">
      <c r="A19" s="36"/>
      <c r="B19" s="14"/>
      <c r="C19" s="14"/>
      <c r="R19" s="16"/>
      <c r="S19" s="21"/>
      <c r="T19" s="21"/>
      <c r="U19" s="1"/>
      <c r="V19" s="1"/>
      <c r="W19" s="63"/>
      <c r="X19" s="63"/>
      <c r="AM19" s="113"/>
      <c r="BE19" s="1"/>
      <c r="BL19" s="1"/>
    </row>
    <row r="20" spans="1:64" ht="15" customHeight="1" x14ac:dyDescent="0.2">
      <c r="A20" s="36" t="s">
        <v>7</v>
      </c>
      <c r="B20" s="1" t="s">
        <v>138</v>
      </c>
      <c r="D20" s="509"/>
      <c r="E20" s="509"/>
      <c r="F20" s="509"/>
      <c r="G20" s="509"/>
      <c r="R20" s="16"/>
      <c r="S20" s="21"/>
      <c r="T20" s="21"/>
      <c r="U20" s="1"/>
      <c r="V20" s="1"/>
      <c r="W20" s="63"/>
      <c r="X20" s="63"/>
      <c r="AL20" s="114" t="s">
        <v>243</v>
      </c>
      <c r="AM20" s="115">
        <v>38534</v>
      </c>
      <c r="AN20" s="116" t="s">
        <v>284</v>
      </c>
      <c r="AO20" s="117"/>
      <c r="BE20" s="1"/>
      <c r="BL20" s="1"/>
    </row>
    <row r="21" spans="1:64" ht="5.25" customHeight="1" x14ac:dyDescent="0.2">
      <c r="A21" s="36"/>
      <c r="R21" s="16"/>
      <c r="S21" s="21"/>
      <c r="T21" s="21"/>
      <c r="U21" s="1"/>
      <c r="V21" s="1"/>
      <c r="W21" s="63"/>
      <c r="X21" s="63"/>
      <c r="AL21" s="118"/>
      <c r="AO21" s="7"/>
      <c r="BE21" s="1"/>
      <c r="BL21" s="1"/>
    </row>
    <row r="22" spans="1:64" ht="18" customHeight="1" x14ac:dyDescent="0.2">
      <c r="A22" s="91" t="s">
        <v>12</v>
      </c>
      <c r="B22" s="21" t="s">
        <v>39</v>
      </c>
      <c r="C22" s="21"/>
      <c r="D22" s="21"/>
      <c r="F22" s="510"/>
      <c r="G22" s="510"/>
      <c r="H22" s="510"/>
      <c r="I22" s="510"/>
      <c r="R22" s="16"/>
      <c r="S22" s="21"/>
      <c r="T22" s="21"/>
      <c r="U22" s="1"/>
      <c r="V22" s="1"/>
      <c r="W22" s="63"/>
      <c r="X22" s="63"/>
      <c r="AF22" s="21"/>
      <c r="AL22" s="119" t="s">
        <v>286</v>
      </c>
      <c r="AM22" s="120">
        <v>38534</v>
      </c>
      <c r="AN22" s="84" t="s">
        <v>284</v>
      </c>
      <c r="AO22" s="121"/>
      <c r="BE22" s="1"/>
      <c r="BL22" s="1"/>
    </row>
    <row r="23" spans="1:64" ht="7.9" customHeight="1" x14ac:dyDescent="0.2">
      <c r="A23" s="36"/>
      <c r="B23" s="21"/>
      <c r="C23" s="21"/>
      <c r="D23" s="21"/>
      <c r="F23" s="105"/>
      <c r="G23" s="105"/>
      <c r="H23" s="105"/>
      <c r="I23" s="105"/>
      <c r="R23" s="16"/>
      <c r="S23" s="21"/>
      <c r="T23" s="21"/>
      <c r="U23" s="1"/>
      <c r="V23" s="1"/>
      <c r="W23" s="63"/>
      <c r="X23" s="63"/>
      <c r="AL23" s="111"/>
      <c r="AM23" s="112"/>
      <c r="AN23" s="14"/>
      <c r="AO23" s="122"/>
      <c r="BE23" s="1"/>
      <c r="BL23" s="1"/>
    </row>
    <row r="24" spans="1:64" ht="18" customHeight="1" x14ac:dyDescent="0.2">
      <c r="A24" s="91" t="s">
        <v>21</v>
      </c>
      <c r="B24" s="1" t="s">
        <v>148</v>
      </c>
      <c r="K24" s="3"/>
      <c r="L24" s="3"/>
      <c r="U24" s="1"/>
      <c r="V24" s="1"/>
      <c r="W24" s="63"/>
      <c r="X24" s="63"/>
      <c r="AL24" s="111"/>
      <c r="AM24" s="112"/>
      <c r="AN24" s="14"/>
      <c r="AO24" s="122"/>
      <c r="BE24" s="1"/>
      <c r="BL24" s="1"/>
    </row>
    <row r="25" spans="1:64" ht="18" customHeight="1" x14ac:dyDescent="0.2">
      <c r="A25" s="36"/>
      <c r="B25" s="21" t="s">
        <v>151</v>
      </c>
      <c r="C25" s="21"/>
      <c r="D25" s="41"/>
      <c r="E25" s="511"/>
      <c r="F25" s="511"/>
      <c r="G25" s="511"/>
      <c r="H25" s="511"/>
      <c r="J25" s="1" t="s">
        <v>149</v>
      </c>
      <c r="Q25" s="1"/>
      <c r="R25" s="14"/>
      <c r="S25" s="14"/>
      <c r="T25" s="14"/>
      <c r="U25" s="1"/>
      <c r="V25" s="1"/>
      <c r="W25" s="63"/>
      <c r="X25" s="63"/>
      <c r="AL25" s="111"/>
      <c r="AM25" s="112"/>
      <c r="AN25" s="14"/>
      <c r="AO25" s="122"/>
      <c r="BE25" s="1"/>
      <c r="BL25" s="1"/>
    </row>
    <row r="26" spans="1:64" ht="10.9" customHeight="1" x14ac:dyDescent="0.2">
      <c r="A26" s="36"/>
      <c r="B26" s="21"/>
      <c r="C26" s="21"/>
      <c r="D26" s="36"/>
      <c r="E26" s="36"/>
      <c r="F26" s="36"/>
      <c r="G26" s="36"/>
      <c r="H26" s="36"/>
      <c r="J26" s="20"/>
      <c r="Q26" s="1"/>
      <c r="R26" s="14"/>
      <c r="S26" s="14"/>
      <c r="T26" s="14"/>
      <c r="U26" s="1"/>
      <c r="V26" s="1"/>
      <c r="W26" s="63"/>
      <c r="X26" s="63"/>
      <c r="AL26" s="111"/>
      <c r="AM26" s="112"/>
      <c r="AN26" s="14"/>
      <c r="AO26" s="122"/>
      <c r="BE26" s="1"/>
      <c r="BL26" s="1"/>
    </row>
    <row r="27" spans="1:64" ht="16.899999999999999" customHeight="1" x14ac:dyDescent="0.2">
      <c r="A27" s="36"/>
      <c r="B27" s="21" t="s">
        <v>150</v>
      </c>
      <c r="C27" s="21"/>
      <c r="D27" s="41"/>
      <c r="E27" s="41"/>
      <c r="F27" s="41"/>
      <c r="G27" s="511"/>
      <c r="H27" s="511"/>
      <c r="I27" s="511"/>
      <c r="J27" s="511"/>
      <c r="Q27" s="1"/>
      <c r="R27" s="36"/>
      <c r="S27" s="14"/>
      <c r="T27" s="14"/>
      <c r="U27" s="1"/>
      <c r="V27" s="1"/>
      <c r="W27" s="63"/>
      <c r="X27" s="63"/>
      <c r="BE27" s="1"/>
      <c r="BL27" s="1"/>
    </row>
    <row r="28" spans="1:64" ht="7.9" customHeight="1" x14ac:dyDescent="0.2">
      <c r="A28" s="36"/>
      <c r="B28" s="21"/>
      <c r="C28" s="21"/>
      <c r="D28" s="36"/>
      <c r="E28" s="36"/>
      <c r="F28" s="36"/>
      <c r="G28" s="36"/>
      <c r="H28" s="36"/>
      <c r="J28" s="20"/>
      <c r="Q28" s="1"/>
      <c r="R28" s="14"/>
      <c r="S28" s="14"/>
      <c r="T28" s="14"/>
      <c r="X28" s="1"/>
      <c r="BE28" s="1"/>
      <c r="BL28" s="1"/>
    </row>
    <row r="29" spans="1:64" ht="16.149999999999999" customHeight="1" x14ac:dyDescent="0.2">
      <c r="A29" s="36"/>
      <c r="B29" s="21" t="s">
        <v>152</v>
      </c>
      <c r="C29" s="21"/>
      <c r="D29" s="41"/>
      <c r="E29" s="41"/>
      <c r="F29" s="41"/>
      <c r="G29" s="511"/>
      <c r="H29" s="511"/>
      <c r="I29" s="511"/>
      <c r="J29" s="511"/>
      <c r="M29" s="14"/>
      <c r="N29" s="14"/>
      <c r="O29" s="14"/>
      <c r="R29" s="14"/>
      <c r="S29" s="14"/>
      <c r="T29" s="14"/>
      <c r="X29" s="1"/>
      <c r="BE29" s="1"/>
      <c r="BL29" s="1"/>
    </row>
    <row r="30" spans="1:64" ht="6" customHeight="1" x14ac:dyDescent="0.2">
      <c r="A30" s="36"/>
      <c r="E30" s="37"/>
      <c r="F30" s="37"/>
      <c r="G30" s="37"/>
      <c r="H30" s="37"/>
      <c r="I30" s="37"/>
      <c r="Q30" s="1"/>
      <c r="U30" s="18"/>
      <c r="V30" s="18"/>
      <c r="W30" s="18"/>
      <c r="X30" s="18"/>
      <c r="BE30" s="1"/>
      <c r="BL30" s="1"/>
    </row>
    <row r="31" spans="1:64" ht="16.5" customHeight="1" x14ac:dyDescent="0.2">
      <c r="A31" s="96" t="s">
        <v>9</v>
      </c>
      <c r="B31" s="21" t="s">
        <v>343</v>
      </c>
      <c r="C31" s="21"/>
      <c r="E31" s="37"/>
      <c r="F31" s="37"/>
      <c r="G31" s="37"/>
      <c r="H31" s="37"/>
      <c r="I31" s="37"/>
      <c r="J31" s="3"/>
      <c r="O31" s="512"/>
      <c r="P31" s="512"/>
      <c r="Q31" s="62">
        <f>IF(OR(MONTH(F22) &lt; MONTH(O31),AND(MONTH(F22)=MONTH(O31),DAY(F22)&lt;=DAY(O31))),YEAR(O31)-YEAR(F22),YEAR(O31)-YEAR(F22)-1)</f>
        <v>0</v>
      </c>
      <c r="U31" s="18"/>
      <c r="V31" s="18"/>
      <c r="W31" s="1"/>
      <c r="X31" s="1"/>
      <c r="Z31" s="123">
        <f>+YEAR(O31)-YEAR(F22)</f>
        <v>0</v>
      </c>
      <c r="AA31" s="123">
        <f>+MONTH(O31)-MONTH(F22)</f>
        <v>0</v>
      </c>
      <c r="BE31" s="1"/>
      <c r="BL31" s="1"/>
    </row>
    <row r="32" spans="1:64" ht="6" customHeight="1" x14ac:dyDescent="0.2">
      <c r="A32" s="36"/>
      <c r="E32" s="37"/>
      <c r="F32" s="37"/>
      <c r="G32" s="37"/>
      <c r="H32" s="37"/>
      <c r="I32" s="37"/>
      <c r="J32" s="3"/>
      <c r="O32" s="20"/>
      <c r="Q32" s="67"/>
      <c r="U32" s="18"/>
      <c r="V32" s="18"/>
      <c r="W32" s="18"/>
      <c r="X32" s="18"/>
      <c r="BE32" s="1"/>
      <c r="BL32" s="1"/>
    </row>
    <row r="33" spans="1:64" ht="6" customHeight="1" x14ac:dyDescent="0.2">
      <c r="A33" s="36"/>
      <c r="E33" s="37"/>
      <c r="F33" s="37"/>
      <c r="G33" s="37"/>
      <c r="H33" s="37"/>
      <c r="I33" s="37"/>
      <c r="J33" s="3"/>
      <c r="Q33" s="67"/>
      <c r="U33" s="18"/>
      <c r="V33" s="18"/>
      <c r="W33" s="18"/>
      <c r="X33" s="18"/>
      <c r="BE33" s="1"/>
      <c r="BL33" s="1"/>
    </row>
    <row r="34" spans="1:64" ht="15" customHeight="1" x14ac:dyDescent="0.2">
      <c r="A34" s="96" t="s">
        <v>13</v>
      </c>
      <c r="B34" s="1" t="s">
        <v>140</v>
      </c>
      <c r="E34" s="37"/>
      <c r="F34" s="37"/>
      <c r="G34" s="37"/>
      <c r="H34" s="37"/>
      <c r="I34" s="37"/>
      <c r="J34" s="3"/>
      <c r="O34" s="512"/>
      <c r="P34" s="512"/>
      <c r="Q34" s="67"/>
      <c r="U34" s="18"/>
      <c r="V34" s="18"/>
      <c r="W34" s="18"/>
      <c r="X34" s="18"/>
      <c r="BE34" s="1"/>
      <c r="BL34" s="1"/>
    </row>
    <row r="35" spans="1:64" ht="6" customHeight="1" x14ac:dyDescent="0.2">
      <c r="A35" s="96"/>
      <c r="E35" s="37"/>
      <c r="F35" s="37"/>
      <c r="G35" s="37"/>
      <c r="H35" s="37"/>
      <c r="I35" s="37"/>
      <c r="J35" s="3"/>
      <c r="Q35" s="67"/>
      <c r="U35" s="18"/>
      <c r="V35" s="18"/>
      <c r="W35" s="18"/>
      <c r="X35" s="18"/>
      <c r="BE35" s="1"/>
      <c r="BL35" s="1"/>
    </row>
    <row r="36" spans="1:64" ht="19.5" customHeight="1" x14ac:dyDescent="0.2">
      <c r="A36" s="97" t="s">
        <v>14</v>
      </c>
      <c r="B36" s="21" t="s">
        <v>342</v>
      </c>
      <c r="C36" s="21"/>
      <c r="D36" s="21"/>
      <c r="E36" s="37"/>
      <c r="F36" s="37"/>
      <c r="G36" s="37"/>
      <c r="H36" s="37"/>
      <c r="I36" s="37"/>
      <c r="J36" s="98"/>
      <c r="O36" s="540" t="str">
        <f>IF(Z36="","",IF(O34&gt;Z36,O34,Z36))</f>
        <v/>
      </c>
      <c r="P36" s="540"/>
      <c r="Q36" s="540"/>
      <c r="R36" s="540"/>
      <c r="U36" s="18"/>
      <c r="V36" s="18"/>
      <c r="W36" s="18"/>
      <c r="X36" s="18"/>
      <c r="Z36" s="124" t="str">
        <f>IFERROR(IF(OR(ISBLANK(F22),V126&gt;=400,ISBLANK(O34),AND(ISBLANK(E25),ISBLANK(G27),ISBLANK(G29))),"",IF(OR(B42="Θάνατος",B42="Λόγοι υγείας",B42="Λόγοι αναπηρίας",B42="Όριο ηλικίας",B42="Παραίτηση",B42="Διορισμός σε Οργανισμό Δημοσίου Δικαίου ή Αρχή Τοπικής Αυτοδιοίκησης"),O34,DATE(YEAR(F22),MONTH(F22)+AB36,DAY(F22)))),"")</f>
        <v/>
      </c>
      <c r="AA36" s="21"/>
      <c r="AB36" s="125" t="e">
        <f>IF(VLOOKUP(MIN(AU399,2024),AL398:AQ409,6,FALSE)&gt;600,600,VLOOKUP(MIN(AU399,2024),AL398:AQ409,6,FALSE))</f>
        <v>#N/A</v>
      </c>
      <c r="AC36" s="126">
        <v>600</v>
      </c>
      <c r="AD36" s="1">
        <v>600</v>
      </c>
      <c r="AJ36" s="127">
        <f>IFERROR(IF(OR(B42="Θάνατος",B42="Λόγοι υγείας",B42="Λόγοι αναπηρίας",B42="Παραίτηση",B42="Όριο ηλικίας",B42="Διορισμός σε Οργανισμό Δημοσίου Δικαίου ή Αρχή Τοπικής Αυτοδιοίκησης",V126&gt;=400),0,AN409),0)</f>
        <v>0</v>
      </c>
      <c r="BE36" s="1"/>
      <c r="BL36" s="1"/>
    </row>
    <row r="37" spans="1:64" ht="6" customHeight="1" x14ac:dyDescent="0.2">
      <c r="A37" s="96"/>
      <c r="E37" s="37"/>
      <c r="F37" s="37"/>
      <c r="G37" s="37"/>
      <c r="H37" s="37"/>
      <c r="I37" s="37"/>
      <c r="J37" s="3"/>
      <c r="Q37" s="67"/>
      <c r="U37" s="18"/>
      <c r="V37" s="18"/>
      <c r="W37" s="18"/>
      <c r="X37" s="18"/>
      <c r="Z37" s="20" t="str">
        <f>IFERROR(IF(OR(ISBLANK(F15),V126&gt;=400,B40="Παραίτηση",B40="Διορισμός σε Οργανισμό Δημοσίου Δικαίου ή Αρχή Τοπικής Αυτοδιοίκησης",ISBLANK(O27),AND(ISBLANK(E18),ISBLANK(G20),ISBLANK(G22))),"",IF(OR(B40="Θάνατος",B40="Λόγοι υγείας",B40="Όριο ηλικίας",B40="Λόγοι αναπηρίας"),O27,DATE(YEAR(F15),MONTH(F15)+AB37,DAY(F15)))),"")</f>
        <v/>
      </c>
      <c r="AA37" s="21"/>
      <c r="AB37" s="125"/>
      <c r="AC37" s="128"/>
      <c r="AJ37" s="127"/>
      <c r="BE37" s="1"/>
      <c r="BL37" s="1"/>
    </row>
    <row r="38" spans="1:64" ht="18" customHeight="1" x14ac:dyDescent="0.2">
      <c r="A38" s="97" t="s">
        <v>15</v>
      </c>
      <c r="B38" s="21" t="s">
        <v>341</v>
      </c>
      <c r="C38" s="21"/>
      <c r="D38" s="21"/>
      <c r="E38" s="37"/>
      <c r="F38" s="37"/>
      <c r="G38" s="37"/>
      <c r="H38" s="37"/>
      <c r="I38" s="37"/>
      <c r="J38" s="98"/>
      <c r="O38" s="540" t="str">
        <f>IF(Z38="","",IF(O34&gt;Z38,O34,Z38))</f>
        <v/>
      </c>
      <c r="P38" s="540"/>
      <c r="Q38" s="540"/>
      <c r="R38" s="540"/>
      <c r="U38" s="18"/>
      <c r="V38" s="18"/>
      <c r="W38" s="18"/>
      <c r="X38" s="18"/>
      <c r="Z38" s="129" t="str">
        <f>IFERROR(IF(OR(ISBLANK(F22),V126&gt;=400,B42="Παραίτηση",B42="Διορισμός σε Οργανισμό Δημοσίου Δικαίου ή Αρχή Τοπικής Αυτοδιοίκησης",ISBLANK(O34),AND(ISBLANK(E25),ISBLANK(G27),ISBLANK(G29))),"",IF(OR(B42="Θάνατος",B42="Λόγοι υγείας",B42="Όριο ηλικίας",B42="Λόγοι αναπηρίας"),O34,DATE(YEAR(F22),MONTH(F22)+AB38,DAY(F22)))),"")</f>
        <v/>
      </c>
      <c r="AA38" s="21"/>
      <c r="AB38" s="125" t="e">
        <f>IF(VLOOKUP(MIN(AU399,2024),AL398:AQ409,5,FALSE)&gt;720,720,VLOOKUP(MIN(AU399,2024),AL398:AQ409,5,FALSE))</f>
        <v>#N/A</v>
      </c>
      <c r="AC38" s="126">
        <v>720</v>
      </c>
      <c r="AD38" s="1">
        <v>720</v>
      </c>
      <c r="AJ38" s="127">
        <f>IFERROR(IF(OR(B42="Θάνατος",B42="Λόγοι υγείας",B42="Λόγοι αναπηρίας",B42="Παραίτηση",B42="Όριο ηλικίας",B42="Διορισμός σε Οργανισμό Δημοσίου Δικαίου ή Αρχή Τοπικής Αυτοδιοίκησης",V126&gt;=400),0,AM409),0)</f>
        <v>0</v>
      </c>
      <c r="BE38" s="1"/>
      <c r="BL38" s="1"/>
    </row>
    <row r="39" spans="1:64" ht="21.75" customHeight="1" x14ac:dyDescent="0.2">
      <c r="A39" s="97" t="s">
        <v>16</v>
      </c>
      <c r="B39" s="21" t="s">
        <v>139</v>
      </c>
      <c r="C39" s="21"/>
      <c r="N39" s="68">
        <f>IF(Z39="","",+Z39)</f>
        <v>0</v>
      </c>
      <c r="O39" s="23" t="s">
        <v>270</v>
      </c>
      <c r="P39" s="104">
        <f>IF(AC39=0,AA39,IF(AB39&gt;=15,AA39+1,AA39))</f>
        <v>0</v>
      </c>
      <c r="Q39" s="91" t="s">
        <v>271</v>
      </c>
      <c r="W39" s="515"/>
      <c r="X39" s="515"/>
      <c r="Z39" s="130">
        <f>IF(OR(MONTH(F22) &lt; MONTH(O34),AND(MONTH(F22)=MONTH(O34),DAY(F22)&lt;=DAY(O34))),YEAR(O34)-YEAR(F22),YEAR(O34)-YEAR(F22)-1)</f>
        <v>0</v>
      </c>
      <c r="AA39" s="130">
        <f>IF(DAY(F22)&lt;=DAY(O34),IF(MONTH(F22)&lt;=MONTH(O34),MONTH(O34)-MONTH(F22),MONTH(O34)-MONTH(F22)+12),IF(MONTH(F22)&lt;MONTH(O34),MONTH(O34)-MONTH(F22)-1,MONTH(O34)-MONTH(F22)+11))</f>
        <v>0</v>
      </c>
      <c r="AB39" s="131">
        <f>IF(DAY(F22)&lt;= DAY(O34),DAY(O34)-DAY(F22),DAY(EOMONTH(F22,0))-DAY(F22)+DAY(O34))</f>
        <v>0</v>
      </c>
      <c r="AC39" s="130">
        <v>0</v>
      </c>
      <c r="AD39" s="130"/>
      <c r="AF39" s="70">
        <f>Z39+(AA39/12)</f>
        <v>0</v>
      </c>
      <c r="AK39" s="541"/>
      <c r="AL39" s="541"/>
      <c r="AM39" s="541"/>
      <c r="AN39" s="541"/>
      <c r="BE39" s="1"/>
      <c r="BL39" s="1"/>
    </row>
    <row r="40" spans="1:64" ht="7.5" customHeight="1" x14ac:dyDescent="0.2">
      <c r="A40" s="36"/>
      <c r="B40" s="28"/>
      <c r="C40" s="28"/>
      <c r="D40" s="28"/>
      <c r="E40" s="28"/>
      <c r="F40" s="28"/>
      <c r="G40" s="28"/>
      <c r="H40" s="28"/>
      <c r="I40" s="28"/>
      <c r="J40" s="28"/>
      <c r="K40" s="28"/>
      <c r="L40" s="28"/>
      <c r="M40" s="28"/>
      <c r="N40" s="28"/>
      <c r="O40" s="28"/>
      <c r="P40" s="28"/>
      <c r="Q40" s="28"/>
      <c r="S40" s="21"/>
      <c r="T40" s="21"/>
      <c r="U40" s="78"/>
      <c r="V40" s="78"/>
      <c r="W40" s="78"/>
      <c r="X40" s="78"/>
      <c r="AD40" s="128"/>
      <c r="BE40" s="1"/>
      <c r="BL40" s="1"/>
    </row>
    <row r="41" spans="1:64" ht="16.5" customHeight="1" x14ac:dyDescent="0.2">
      <c r="A41" s="96" t="s">
        <v>18</v>
      </c>
      <c r="B41" s="522" t="s">
        <v>153</v>
      </c>
      <c r="C41" s="522"/>
      <c r="D41" s="522"/>
      <c r="E41" s="522"/>
      <c r="F41" s="522"/>
      <c r="G41" s="522"/>
      <c r="H41" s="522"/>
      <c r="I41" s="522"/>
      <c r="J41" s="522"/>
      <c r="K41" s="522"/>
      <c r="L41" s="522"/>
      <c r="M41" s="522"/>
      <c r="N41" s="522"/>
      <c r="O41" s="522"/>
      <c r="P41" s="522"/>
      <c r="Q41" s="522"/>
      <c r="R41" s="40"/>
      <c r="S41" s="40"/>
      <c r="T41" s="40"/>
      <c r="U41" s="40"/>
      <c r="V41" s="40"/>
      <c r="W41" s="40"/>
      <c r="X41" s="40"/>
      <c r="AD41" s="126">
        <v>720</v>
      </c>
      <c r="AF41" s="1">
        <v>720</v>
      </c>
      <c r="AJ41" s="127"/>
      <c r="BE41" s="1"/>
      <c r="BL41" s="1"/>
    </row>
    <row r="42" spans="1:64" ht="15" customHeight="1" x14ac:dyDescent="0.2">
      <c r="A42" s="36"/>
      <c r="B42" s="535" t="s">
        <v>146</v>
      </c>
      <c r="C42" s="535"/>
      <c r="D42" s="535"/>
      <c r="E42" s="535"/>
      <c r="F42" s="535"/>
      <c r="G42" s="535"/>
      <c r="H42" s="535"/>
      <c r="I42" s="535"/>
      <c r="J42" s="535"/>
      <c r="K42" s="535"/>
      <c r="L42" s="535"/>
      <c r="M42" s="535"/>
      <c r="N42" s="535"/>
      <c r="O42" s="535"/>
      <c r="P42" s="535"/>
      <c r="Q42" s="535"/>
      <c r="R42" s="535"/>
      <c r="S42" s="106"/>
      <c r="T42" s="92"/>
      <c r="U42" s="92"/>
      <c r="V42" s="92"/>
      <c r="W42" s="92"/>
      <c r="X42" s="92"/>
      <c r="AJ42" s="127"/>
      <c r="BE42" s="1"/>
      <c r="BL42" s="1"/>
    </row>
    <row r="43" spans="1:64" ht="7.5" customHeight="1" x14ac:dyDescent="0.2">
      <c r="A43" s="36"/>
      <c r="H43" s="45"/>
      <c r="I43" s="45"/>
      <c r="J43" s="45"/>
      <c r="K43" s="45"/>
      <c r="L43" s="45"/>
      <c r="M43" s="45"/>
      <c r="N43" s="45"/>
      <c r="O43" s="45"/>
      <c r="P43" s="45"/>
      <c r="Q43" s="45"/>
      <c r="X43" s="1"/>
      <c r="BE43" s="1"/>
      <c r="BL43" s="1"/>
    </row>
    <row r="44" spans="1:64" x14ac:dyDescent="0.2">
      <c r="A44" s="96" t="s">
        <v>19</v>
      </c>
      <c r="B44" s="1" t="s">
        <v>17</v>
      </c>
      <c r="X44" s="1"/>
      <c r="Z44" s="132"/>
      <c r="AA44" s="132"/>
      <c r="AB44" s="133"/>
      <c r="AC44" s="133"/>
      <c r="AD44" s="133"/>
      <c r="AE44" s="133"/>
      <c r="AF44" s="133"/>
      <c r="AG44" s="133"/>
      <c r="AH44" s="133"/>
      <c r="AI44" s="133"/>
      <c r="AJ44" s="133"/>
      <c r="AK44" s="133"/>
      <c r="AL44" s="133"/>
      <c r="AM44" s="133"/>
      <c r="AN44" s="133"/>
      <c r="AO44" s="133"/>
      <c r="AP44" s="133"/>
      <c r="BE44" s="1"/>
      <c r="BL44" s="1"/>
    </row>
    <row r="45" spans="1:64" ht="17.25" customHeight="1" x14ac:dyDescent="0.2">
      <c r="A45" s="36"/>
      <c r="B45" s="536" t="s">
        <v>5</v>
      </c>
      <c r="C45" s="537"/>
      <c r="D45" s="537"/>
      <c r="E45" s="537"/>
      <c r="F45" s="537"/>
      <c r="G45" s="537"/>
      <c r="H45" s="537"/>
      <c r="I45" s="537"/>
      <c r="J45" s="538"/>
      <c r="K45" s="536" t="s">
        <v>1</v>
      </c>
      <c r="L45" s="537"/>
      <c r="M45" s="537"/>
      <c r="N45" s="538"/>
      <c r="O45" s="536" t="s">
        <v>2</v>
      </c>
      <c r="P45" s="538"/>
      <c r="Q45" s="536" t="s">
        <v>42</v>
      </c>
      <c r="R45" s="537"/>
      <c r="S45" s="537"/>
      <c r="T45" s="537"/>
      <c r="U45" s="537"/>
      <c r="V45" s="537"/>
      <c r="W45" s="537"/>
      <c r="X45" s="538"/>
      <c r="Z45" s="132"/>
      <c r="AA45" s="132">
        <v>41274</v>
      </c>
      <c r="AB45" s="133"/>
      <c r="AC45" s="133"/>
      <c r="AD45" s="133"/>
      <c r="AE45" s="133"/>
      <c r="AF45" s="132">
        <v>41275</v>
      </c>
      <c r="AG45" s="132"/>
      <c r="AH45" s="133"/>
      <c r="AI45" s="133"/>
      <c r="AJ45" s="133"/>
      <c r="AK45" s="133"/>
      <c r="AL45" s="539" t="s">
        <v>142</v>
      </c>
      <c r="AM45" s="539"/>
      <c r="AN45" s="539"/>
      <c r="AO45" s="133"/>
      <c r="AP45" s="133"/>
      <c r="AQ45" s="515" t="s">
        <v>217</v>
      </c>
      <c r="AR45" s="515"/>
      <c r="AS45" s="515"/>
      <c r="AT45" s="515"/>
      <c r="AU45" s="515"/>
      <c r="BE45" s="1"/>
      <c r="BL45" s="1"/>
    </row>
    <row r="46" spans="1:64" ht="17.100000000000001" customHeight="1" x14ac:dyDescent="0.2">
      <c r="A46" s="36"/>
      <c r="B46" s="527" t="str">
        <f>IF(AQ45=AQ46,AQ46,IF(AQ45=AQ47,AQ47,IF(AQ49="","",AQ49)))</f>
        <v/>
      </c>
      <c r="C46" s="527"/>
      <c r="D46" s="527"/>
      <c r="E46" s="527"/>
      <c r="F46" s="527"/>
      <c r="G46" s="527"/>
      <c r="H46" s="527"/>
      <c r="I46" s="527"/>
      <c r="J46" s="527"/>
      <c r="K46" s="528"/>
      <c r="L46" s="528"/>
      <c r="M46" s="529"/>
      <c r="N46" s="529"/>
      <c r="O46" s="530"/>
      <c r="P46" s="531"/>
      <c r="Q46" s="532"/>
      <c r="R46" s="533"/>
      <c r="S46" s="533"/>
      <c r="T46" s="533"/>
      <c r="U46" s="533"/>
      <c r="V46" s="533"/>
      <c r="W46" s="533"/>
      <c r="X46" s="533"/>
      <c r="Z46" s="132"/>
      <c r="AA46" s="132"/>
      <c r="AB46" s="134">
        <f>IF(K46="",0,+IF(OR(ISBLANK(K46),ISBLANK(O46),K46&gt;O46),"",IF(AND(YEAR(K46)=YEAR(O46),MONTH(K46)=MONTH(O46)),0,FLOOR((IF(IF(DAY(K46)=1, K46,DATE(YEAR(K46),MONTH(K46)+1,1))&lt;IF(O46= DATE(YEAR(O46),MONTH(O46)+1,DAY(0)), O46, DATE(YEAR(O46), MONTH(O46),1)),DATEDIF(IF(DAY(K46)=1, K46,DATE(YEAR(K46),MONTH(K46)+1,1)),IF(O46= DATE(YEAR(O46),MONTH(O46)+1,DAY(0)), O46+1, DATE(YEAR(O46), MONTH(O46),1)),"M"),0) + FLOOR((DATEDIF(K46,IF(DAY(K46)=1,K46,DATE(YEAR(K46),MONTH(K46)+1,1)),"D") + DATEDIF(IF(O46=DATE(YEAR(O46),MONTH(O46)+1,DAY(0)),O46,DATE(YEAR(O46), MONTH(O46),0)),O46,"D"))/30,1))/12,1))))</f>
        <v>0</v>
      </c>
      <c r="AC46" s="135">
        <f>IF(K46="",0,+IF(OR(ISBLANK(K46),ISBLANK(O46),ISBLANK(O46),K46&gt;O46),"",IF(AND(YEAR(K46)=YEAR(O46), MONTH(K46)=MONTH(O46),NOT(AND(DAY(K46)=1,O46=DATE(YEAR(O46),MONTH(O46+1),DAY(0))))),0,MOD(IF(IF(DAY(K46)=1, K46,DATE(YEAR(K46),MONTH(K46)+1,1))&lt;IF(O46= DATE(YEAR(O46),MONTH(O46)+1,DAY(0)), O46, DATE(YEAR(O46), MONTH(O46),1)),DATEDIF(IF(DAY(K46)=1, K46,DATE(YEAR(K46),MONTH(K46)+1,1)),IF(O46= DATE(YEAR(O46),MONTH(O46)+1,DAY(0)), O46+1, DATE(YEAR(O46), MONTH(O46),1)),"M"),0) + FLOOR((DATEDIF(K46,IF(DAY(K46)=1,K46,DATE(YEAR(K46),MONTH(K46)+1,1)),"D") + DATEDIF(IF(O46=DATE(YEAR(O46),MONTH(O46)+1,DAY(0)),O46,DATE(YEAR(O46), MONTH(O46),0)),O46,"D"))/30,1),12))))</f>
        <v>0</v>
      </c>
      <c r="AD46" s="134">
        <f>IF(K46="",0,+IF(OR(ISBLANK(K46),ISBLANK(O46),ISBLANK(O46),K46&gt;O46),"",IF(AND(YEAR(K46)=YEAR(O46), MONTH(K46)=MONTH(O46),NOT(AND(DAY(K46)=1,O46=DATE(YEAR(O46),MONTH(O46+1),DAY(0))))),DATEDIF(K46,O46,"D")+1, MOD(DATEDIF(K46,IF(DAY(K46)=1,K46,DATE(YEAR(K46),MONTH(K46)+1,1)),"D") + DATEDIF(IF(O46=DATE(YEAR(O46),MONTH(O46)+1,DAY(0)),O46,DATE(YEAR(O46), MONTH(O46),0)),O46,"D"),30))))</f>
        <v>0</v>
      </c>
      <c r="AE46" s="133"/>
      <c r="AF46" s="123" t="str">
        <f>IF($B$76="","",+IF(AND(YEAR($B$76)&lt;2013,YEAR($D$76)&lt;2013),"",IF(AND(YEAR($B$76)&lt;2013,YEAR($D$76)&gt;2012),$AF$75,IF(AND(YEAR($B$76)&gt;2012,YEAR($D$76)&gt;2012),$B$76,""))))</f>
        <v/>
      </c>
      <c r="AG46" s="123" t="str">
        <f>IF($D$76="","",+IF(YEAR($D$76)&lt;2013,"",$D$76))</f>
        <v/>
      </c>
      <c r="AH46" s="136">
        <f>IF(AF46="",0,+IF(OR(ISBLANK(AF46),ISBLANK(AG46),AF46&gt;AG46),"",IF(AND(YEAR(AF46)=YEAR(AG46),MONTH(AF46)=MONTH(AG46)),0,FLOOR((IF(IF(DAY(AF46)=1, AF46,DATE(YEAR(AF46),MONTH(AF46)+1,1))&lt;IF(AG46= DATE(YEAR(AG46),MONTH(AG46)+1,DAY(0)), AG46, DATE(YEAR(AG46), MONTH(AG46),1)),DATEDIF(IF(DAY(AF46)=1, AF46,DATE(YEAR(AF46),MONTH(AF46)+1,1)),IF(AG46= DATE(YEAR(AG46),MONTH(AG46)+1,DAY(0)), AG46+1, DATE(YEAR(AG46), MONTH(AG46),1)),"M"),0) + FLOOR((DATEDIF(AF46,IF(DAY(AF46)=1,AF46,DATE(YEAR(AF46),MONTH(AF46)+1,1)),"D") + DATEDIF(IF(AG46=DATE(YEAR(AG46),MONTH(AG46)+1,DAY(0)),AG46,DATE(YEAR(AG46), MONTH(AG46),0)),AG46,"D"))/30,1))/12,1))))</f>
        <v>0</v>
      </c>
      <c r="AI46" s="137">
        <f>IF(AF46="",0,+IF(OR(ISBLANK(AF46),ISBLANK(AG46),ISBLANK(AG46),AF46&gt;AG46),"",IF(AND(YEAR(AF46)=YEAR(AG46), MONTH(AF46)=MONTH(AG46),NOT(AND(DAY(AF46)=1,AG46=DATE(YEAR(AG46),MONTH(AG46+1),DAY(0))))),0,MOD(IF(IF(DAY(AF46)=1, AF46,DATE(YEAR(AF46),MONTH(AF46)+1,1))&lt;IF(AG46= DATE(YEAR(AG46),MONTH(AG46)+1,DAY(0)), AG46, DATE(YEAR(AG46), MONTH(AG46),1)),DATEDIF(IF(DAY(AF46)=1, AF46,DATE(YEAR(AF46),MONTH(AF46)+1,1)),IF(AG46= DATE(YEAR(AG46),MONTH(AG46)+1,DAY(0)), AG46+1, DATE(YEAR(AG46), MONTH(AG46),1)),"M"),0) + FLOOR((DATEDIF(AF46,IF(DAY(AF46)=1,AF46,DATE(YEAR(AF46),MONTH(AF46)+1,1)),"D") + DATEDIF(IF(AG46=DATE(YEAR(AG46),MONTH(AG46)+1,DAY(0)),AG46,DATE(YEAR(AG46), MONTH(AG46),0)),AG46,"D"))/30,1),12))))</f>
        <v>0</v>
      </c>
      <c r="AJ46" s="138">
        <f>IF(AF46="",0,+IF(OR(ISBLANK(AF46),ISBLANK(AG46),ISBLANK(AG46),AF46&gt;AG46),"",IF(AND(YEAR(AF46)=YEAR(AG46), MONTH(AF46)=MONTH(AG46),NOT(AND(DAY(AF46)=1,AG46=DATE(YEAR(AG46),MONTH(AG46+1),DAY(0))))),DATEDIF(AF46,AG46,"D")+1, MOD(DATEDIF(AF46,IF(DAY(AF46)=1,AF46,DATE(YEAR(AF46),MONTH(AF46)+1,1)),"D") + DATEDIF(IF(AG46=DATE(YEAR(AG46),MONTH(AG46)+1,DAY(0)),AG46,DATE(YEAR(AG46), MONTH(AG46),0)),AG46,"D"),30))))</f>
        <v>0</v>
      </c>
      <c r="AK46" s="133"/>
      <c r="AL46" s="134">
        <f>IF(O46="",0,+IF(OR(ISBLANK(O46),ISBLANK(K47),O46&gt;K47),"",IF(AND(YEAR(O46)=YEAR(K47),MONTH(O46)=MONTH(K47)),0,FLOOR((IF(IF(DAY(O46)=1, O46,DATE(YEAR(O46),MONTH(O46)+1,1))&lt;IF(K47= DATE(YEAR(K47),MONTH(K47)+1,DAY(0)), K47, DATE(YEAR(K47), MONTH(K47),1)),DATEDIF(IF(DAY(O46)=1, O46,DATE(YEAR(O46),MONTH(O46)+1,1)),IF(K47= DATE(YEAR(K47),MONTH(K47)+1,DAY(0)), K47+1, DATE(YEAR(K47), MONTH(K47),1)),"M"),0) + FLOOR((DATEDIF(O46,IF(DAY(O46)=1,O46,DATE(YEAR(O46),MONTH(O46)+1,1)),"D") + DATEDIF(IF(K47=DATE(YEAR(K47),MONTH(K47)+1,DAY(0)),K47,DATE(YEAR(K47), MONTH(K47),0)),K47,"D"))/30,1))/12,1))))</f>
        <v>0</v>
      </c>
      <c r="AM46" s="135">
        <f>IF(O46="",0,+IF(OR(ISBLANK(O46),ISBLANK(K47),ISBLANK(K47),O46&gt;K47),"",IF(AND(YEAR(O46)=YEAR(K47), MONTH(O46)=MONTH(K47),NOT(AND(DAY(O46)=1,K47=DATE(YEAR(K47),MONTH(K47+1),DAY(0))))),0,MOD(IF(IF(DAY(O46)=1, O46,DATE(YEAR(O46),MONTH(O46)+1,1))&lt;IF(K47= DATE(YEAR(K47),MONTH(K47)+1,DAY(0)), K47, DATE(YEAR(K47), MONTH(K47),1)),DATEDIF(IF(DAY(O46)=1, O46,DATE(YEAR(O46),MONTH(O46)+1,1)),IF(K47= DATE(YEAR(K47),MONTH(K47)+1,DAY(0)), K47+1, DATE(YEAR(K47), MONTH(K47),1)),"M"),0) + FLOOR((DATEDIF(O46,IF(DAY(O46)=1,O46,DATE(YEAR(O46),MONTH(O46)+1,1)),"D") + DATEDIF(IF(K47=DATE(YEAR(K47),MONTH(K47)+1,DAY(0)),K47,DATE(YEAR(K47), MONTH(K47),0)),K47,"D"))/30,1),12))))</f>
        <v>0</v>
      </c>
      <c r="AN46" s="134">
        <f>IF(O46="",0,+IF(OR(ISBLANK(O46),ISBLANK(K47),ISBLANK(K47),O46&gt;K47),"",IF(AND(YEAR(O46)=YEAR(K47), MONTH(O46)=MONTH(K47),NOT(AND(DAY(O46)=1,K47=DATE(YEAR(K47),MONTH(K47+1),DAY(0))))),DATEDIF(O46,K47,"D")+1, MOD(DATEDIF(O46,IF(DAY(O46)=1,O46,DATE(YEAR(O46),MONTH(O46)+1,1)),"D") + DATEDIF(IF(K47=DATE(YEAR(K47),MONTH(K47)+1,DAY(0)),K47,DATE(YEAR(K47), MONTH(K47),0)),K47,"D"),30))))</f>
        <v>0</v>
      </c>
      <c r="AO46" s="133"/>
      <c r="AP46" s="133"/>
      <c r="AQ46" s="534" t="s">
        <v>216</v>
      </c>
      <c r="AR46" s="534"/>
      <c r="AS46" s="534"/>
      <c r="AT46" s="534"/>
      <c r="AU46" s="534"/>
      <c r="AV46" s="139" t="s">
        <v>217</v>
      </c>
      <c r="BE46" s="1"/>
      <c r="BL46" s="1"/>
    </row>
    <row r="47" spans="1:64" ht="17.100000000000001" customHeight="1" x14ac:dyDescent="0.2">
      <c r="A47" s="36"/>
      <c r="B47" s="542"/>
      <c r="C47" s="542"/>
      <c r="D47" s="542"/>
      <c r="E47" s="542"/>
      <c r="F47" s="542"/>
      <c r="G47" s="542"/>
      <c r="H47" s="542"/>
      <c r="I47" s="542"/>
      <c r="J47" s="542"/>
      <c r="K47" s="543"/>
      <c r="L47" s="544"/>
      <c r="M47" s="544"/>
      <c r="N47" s="544"/>
      <c r="O47" s="545"/>
      <c r="P47" s="546"/>
      <c r="Q47" s="547"/>
      <c r="R47" s="547"/>
      <c r="S47" s="547"/>
      <c r="T47" s="547"/>
      <c r="U47" s="547"/>
      <c r="V47" s="547"/>
      <c r="W47" s="547"/>
      <c r="X47" s="547"/>
      <c r="Z47" s="132"/>
      <c r="AA47" s="132"/>
      <c r="AB47" s="134">
        <f t="shared" ref="AB47:AB56" si="0">IF(K47="",0,+IF(OR(ISBLANK(K47),ISBLANK(O47),K47&gt;O47),"",IF(AND(YEAR(K47)=YEAR(O47),MONTH(K47)=MONTH(O47)),0,FLOOR((IF(IF(DAY(K47)=1, K47,DATE(YEAR(K47),MONTH(K47)+1,1))&lt;IF(O47= DATE(YEAR(O47),MONTH(O47)+1,DAY(0)), O47, DATE(YEAR(O47), MONTH(O47),1)),DATEDIF(IF(DAY(K47)=1, K47,DATE(YEAR(K47),MONTH(K47)+1,1)),IF(O47= DATE(YEAR(O47),MONTH(O47)+1,DAY(0)), O47+1, DATE(YEAR(O47), MONTH(O47),1)),"M"),0) + FLOOR((DATEDIF(K47,IF(DAY(K47)=1,K47,DATE(YEAR(K47),MONTH(K47)+1,1)),"D") + DATEDIF(IF(O47=DATE(YEAR(O47),MONTH(O47)+1,DAY(0)),O47,DATE(YEAR(O47), MONTH(O47),0)),O47,"D"))/30,1))/12,1))))</f>
        <v>0</v>
      </c>
      <c r="AC47" s="135">
        <f t="shared" ref="AC47:AC56" si="1">IF(K47="",0,+IF(OR(ISBLANK(K47),ISBLANK(O47),ISBLANK(O47),K47&gt;O47),"",IF(AND(YEAR(K47)=YEAR(O47), MONTH(K47)=MONTH(O47),NOT(AND(DAY(K47)=1,O47=DATE(YEAR(O47),MONTH(O47+1),DAY(0))))),0,MOD(IF(IF(DAY(K47)=1, K47,DATE(YEAR(K47),MONTH(K47)+1,1))&lt;IF(O47= DATE(YEAR(O47),MONTH(O47)+1,DAY(0)), O47, DATE(YEAR(O47), MONTH(O47),1)),DATEDIF(IF(DAY(K47)=1, K47,DATE(YEAR(K47),MONTH(K47)+1,1)),IF(O47= DATE(YEAR(O47),MONTH(O47)+1,DAY(0)), O47+1, DATE(YEAR(O47), MONTH(O47),1)),"M"),0) + FLOOR((DATEDIF(K47,IF(DAY(K47)=1,K47,DATE(YEAR(K47),MONTH(K47)+1,1)),"D") + DATEDIF(IF(O47=DATE(YEAR(O47),MONTH(O47)+1,DAY(0)),O47,DATE(YEAR(O47), MONTH(O47),0)),O47,"D"))/30,1),12))))</f>
        <v>0</v>
      </c>
      <c r="AD47" s="134">
        <f t="shared" ref="AD47:AD56" si="2">IF(K47="",0,+IF(OR(ISBLANK(K47),ISBLANK(O47),ISBLANK(O47),K47&gt;O47),"",IF(AND(YEAR(K47)=YEAR(O47), MONTH(K47)=MONTH(O47),NOT(AND(DAY(K47)=1,O47=DATE(YEAR(O47),MONTH(O47+1),DAY(0))))),DATEDIF(K47,O47,"D")+1, MOD(DATEDIF(K47,IF(DAY(K47)=1,K47,DATE(YEAR(K47),MONTH(K47)+1,1)),"D") + DATEDIF(IF(O47=DATE(YEAR(O47),MONTH(O47)+1,DAY(0)),O47,DATE(YEAR(O47), MONTH(O47),0)),O47,"D"),30))))</f>
        <v>0</v>
      </c>
      <c r="AE47" s="133"/>
      <c r="AF47" s="133"/>
      <c r="AG47" s="133"/>
      <c r="AH47" s="133"/>
      <c r="AI47" s="133"/>
      <c r="AJ47" s="133"/>
      <c r="AK47" s="133"/>
      <c r="AL47" s="134">
        <f t="shared" ref="AL47:AL56" si="3">IF(O47="",0,+IF(OR(ISBLANK(O47),ISBLANK(K48),O47&gt;K48),"",IF(AND(YEAR(O47)=YEAR(K48),MONTH(O47)=MONTH(K48)),0,FLOOR((IF(IF(DAY(O47)=1, O47,DATE(YEAR(O47),MONTH(O47)+1,1))&lt;IF(K48= DATE(YEAR(K48),MONTH(K48)+1,DAY(0)), K48, DATE(YEAR(K48), MONTH(K48),1)),DATEDIF(IF(DAY(O47)=1, O47,DATE(YEAR(O47),MONTH(O47)+1,1)),IF(K48= DATE(YEAR(K48),MONTH(K48)+1,DAY(0)), K48+1, DATE(YEAR(K48), MONTH(K48),1)),"M"),0) + FLOOR((DATEDIF(O47,IF(DAY(O47)=1,O47,DATE(YEAR(O47),MONTH(O47)+1,1)),"D") + DATEDIF(IF(K48=DATE(YEAR(K48),MONTH(K48)+1,DAY(0)),K48,DATE(YEAR(K48), MONTH(K48),0)),K48,"D"))/30,1))/12,1))))</f>
        <v>0</v>
      </c>
      <c r="AM47" s="135">
        <f t="shared" ref="AM47:AM56" si="4">IF(O47="",0,+IF(OR(ISBLANK(O47),ISBLANK(K48),ISBLANK(K48),O47&gt;K48),"",IF(AND(YEAR(O47)=YEAR(K48), MONTH(O47)=MONTH(K48),NOT(AND(DAY(O47)=1,K48=DATE(YEAR(K48),MONTH(K48+1),DAY(0))))),0,MOD(IF(IF(DAY(O47)=1, O47,DATE(YEAR(O47),MONTH(O47)+1,1))&lt;IF(K48= DATE(YEAR(K48),MONTH(K48)+1,DAY(0)), K48, DATE(YEAR(K48), MONTH(K48),1)),DATEDIF(IF(DAY(O47)=1, O47,DATE(YEAR(O47),MONTH(O47)+1,1)),IF(K48= DATE(YEAR(K48),MONTH(K48)+1,DAY(0)), K48+1, DATE(YEAR(K48), MONTH(K48),1)),"M"),0) + FLOOR((DATEDIF(O47,IF(DAY(O47)=1,O47,DATE(YEAR(O47),MONTH(O47)+1,1)),"D") + DATEDIF(IF(K48=DATE(YEAR(K48),MONTH(K48)+1,DAY(0)),K48,DATE(YEAR(K48), MONTH(K48),0)),K48,"D"))/30,1),12))))</f>
        <v>0</v>
      </c>
      <c r="AN47" s="134">
        <f t="shared" ref="AN47:AN56" si="5">IF(O47="",0,+IF(OR(ISBLANK(O47),ISBLANK(K48),ISBLANK(K48),O47&gt;K48),"",IF(AND(YEAR(O47)=YEAR(K48), MONTH(O47)=MONTH(K48),NOT(AND(DAY(O47)=1,K48=DATE(YEAR(K48),MONTH(K48+1),DAY(0))))),DATEDIF(O47,K48,"D")+1, MOD(DATEDIF(O47,IF(DAY(O47)=1,O47,DATE(YEAR(O47),MONTH(O47)+1,1)),"D") + DATEDIF(IF(K48=DATE(YEAR(K48),MONTH(K48)+1,DAY(0)),K48,DATE(YEAR(K48), MONTH(K48),0)),K48,"D"),30))))</f>
        <v>0</v>
      </c>
      <c r="AO47" s="133"/>
      <c r="AP47" s="133"/>
      <c r="AQ47" s="534" t="s">
        <v>349</v>
      </c>
      <c r="AR47" s="534"/>
      <c r="AS47" s="534"/>
      <c r="AT47" s="534"/>
      <c r="AU47" s="534"/>
      <c r="BE47" s="1"/>
      <c r="BL47" s="1"/>
    </row>
    <row r="48" spans="1:64" ht="17.100000000000001" customHeight="1" x14ac:dyDescent="0.2">
      <c r="A48" s="36"/>
      <c r="B48" s="542"/>
      <c r="C48" s="542"/>
      <c r="D48" s="542"/>
      <c r="E48" s="542"/>
      <c r="F48" s="542"/>
      <c r="G48" s="542"/>
      <c r="H48" s="542"/>
      <c r="I48" s="542"/>
      <c r="J48" s="542"/>
      <c r="K48" s="543"/>
      <c r="L48" s="544"/>
      <c r="M48" s="544"/>
      <c r="N48" s="544"/>
      <c r="O48" s="545"/>
      <c r="P48" s="546"/>
      <c r="Q48" s="547"/>
      <c r="R48" s="547"/>
      <c r="S48" s="547"/>
      <c r="T48" s="547"/>
      <c r="U48" s="547"/>
      <c r="V48" s="547"/>
      <c r="W48" s="547"/>
      <c r="X48" s="547"/>
      <c r="Z48" s="132"/>
      <c r="AA48" s="132"/>
      <c r="AB48" s="134">
        <f t="shared" si="0"/>
        <v>0</v>
      </c>
      <c r="AC48" s="135">
        <f t="shared" si="1"/>
        <v>0</v>
      </c>
      <c r="AD48" s="134">
        <f t="shared" si="2"/>
        <v>0</v>
      </c>
      <c r="AE48" s="133"/>
      <c r="AF48" s="133"/>
      <c r="AG48" s="133"/>
      <c r="AH48" s="133"/>
      <c r="AI48" s="133"/>
      <c r="AJ48" s="133"/>
      <c r="AK48" s="133"/>
      <c r="AL48" s="134">
        <f t="shared" si="3"/>
        <v>0</v>
      </c>
      <c r="AM48" s="135">
        <f t="shared" si="4"/>
        <v>0</v>
      </c>
      <c r="AN48" s="134">
        <f t="shared" si="5"/>
        <v>0</v>
      </c>
      <c r="AO48" s="133"/>
      <c r="AP48" s="133"/>
      <c r="AQ48" s="534" t="s">
        <v>217</v>
      </c>
      <c r="AR48" s="534"/>
      <c r="AS48" s="534"/>
      <c r="AT48" s="534"/>
      <c r="AU48" s="534"/>
      <c r="BE48" s="1"/>
      <c r="BL48" s="1"/>
    </row>
    <row r="49" spans="1:64" ht="17.100000000000001" customHeight="1" x14ac:dyDescent="0.2">
      <c r="A49" s="36"/>
      <c r="B49" s="542"/>
      <c r="C49" s="542"/>
      <c r="D49" s="542"/>
      <c r="E49" s="542"/>
      <c r="F49" s="542"/>
      <c r="G49" s="542"/>
      <c r="H49" s="542"/>
      <c r="I49" s="542"/>
      <c r="J49" s="542"/>
      <c r="K49" s="543"/>
      <c r="L49" s="544"/>
      <c r="M49" s="544"/>
      <c r="N49" s="544"/>
      <c r="O49" s="545"/>
      <c r="P49" s="546"/>
      <c r="Q49" s="547"/>
      <c r="R49" s="547"/>
      <c r="S49" s="547"/>
      <c r="T49" s="547"/>
      <c r="U49" s="547"/>
      <c r="V49" s="547"/>
      <c r="W49" s="547"/>
      <c r="X49" s="547"/>
      <c r="Z49" s="132"/>
      <c r="AA49" s="132"/>
      <c r="AB49" s="134">
        <f t="shared" si="0"/>
        <v>0</v>
      </c>
      <c r="AC49" s="135">
        <f t="shared" si="1"/>
        <v>0</v>
      </c>
      <c r="AD49" s="134">
        <f t="shared" si="2"/>
        <v>0</v>
      </c>
      <c r="AE49" s="133"/>
      <c r="AF49" s="133"/>
      <c r="AG49" s="133"/>
      <c r="AH49" s="133"/>
      <c r="AI49" s="133"/>
      <c r="AJ49" s="133"/>
      <c r="AK49" s="133"/>
      <c r="AL49" s="134">
        <f t="shared" si="3"/>
        <v>0</v>
      </c>
      <c r="AM49" s="135">
        <f t="shared" si="4"/>
        <v>0</v>
      </c>
      <c r="AN49" s="134">
        <f t="shared" si="5"/>
        <v>0</v>
      </c>
      <c r="AO49" s="133"/>
      <c r="AP49" s="133"/>
      <c r="AQ49" s="548"/>
      <c r="AR49" s="548"/>
      <c r="AS49" s="548"/>
      <c r="AT49" s="548"/>
      <c r="AU49" s="548"/>
      <c r="BE49" s="1"/>
      <c r="BL49" s="1"/>
    </row>
    <row r="50" spans="1:64" ht="17.100000000000001" customHeight="1" x14ac:dyDescent="0.2">
      <c r="A50" s="36"/>
      <c r="B50" s="542"/>
      <c r="C50" s="542"/>
      <c r="D50" s="542"/>
      <c r="E50" s="542"/>
      <c r="F50" s="542"/>
      <c r="G50" s="542"/>
      <c r="H50" s="542"/>
      <c r="I50" s="542"/>
      <c r="J50" s="542"/>
      <c r="K50" s="543"/>
      <c r="L50" s="544"/>
      <c r="M50" s="544"/>
      <c r="N50" s="544"/>
      <c r="O50" s="545"/>
      <c r="P50" s="546"/>
      <c r="Q50" s="547"/>
      <c r="R50" s="547"/>
      <c r="S50" s="547"/>
      <c r="T50" s="547"/>
      <c r="U50" s="547"/>
      <c r="V50" s="547"/>
      <c r="W50" s="547"/>
      <c r="X50" s="547"/>
      <c r="Z50" s="132"/>
      <c r="AA50" s="132"/>
      <c r="AB50" s="134">
        <f t="shared" si="0"/>
        <v>0</v>
      </c>
      <c r="AC50" s="135">
        <f t="shared" si="1"/>
        <v>0</v>
      </c>
      <c r="AD50" s="134">
        <f t="shared" si="2"/>
        <v>0</v>
      </c>
      <c r="AE50" s="133"/>
      <c r="AF50" s="133"/>
      <c r="AG50" s="133"/>
      <c r="AH50" s="133"/>
      <c r="AI50" s="133"/>
      <c r="AJ50" s="133"/>
      <c r="AK50" s="133"/>
      <c r="AL50" s="134">
        <f t="shared" si="3"/>
        <v>0</v>
      </c>
      <c r="AM50" s="135">
        <f t="shared" si="4"/>
        <v>0</v>
      </c>
      <c r="AN50" s="134">
        <f t="shared" si="5"/>
        <v>0</v>
      </c>
      <c r="AO50" s="133"/>
      <c r="AP50" s="133"/>
      <c r="BE50" s="1"/>
      <c r="BL50" s="1"/>
    </row>
    <row r="51" spans="1:64" ht="17.100000000000001" customHeight="1" x14ac:dyDescent="0.2">
      <c r="A51" s="36"/>
      <c r="B51" s="542"/>
      <c r="C51" s="542"/>
      <c r="D51" s="542"/>
      <c r="E51" s="542"/>
      <c r="F51" s="542"/>
      <c r="G51" s="542"/>
      <c r="H51" s="542"/>
      <c r="I51" s="542"/>
      <c r="J51" s="542"/>
      <c r="K51" s="543"/>
      <c r="L51" s="544"/>
      <c r="M51" s="544"/>
      <c r="N51" s="544"/>
      <c r="O51" s="545"/>
      <c r="P51" s="546"/>
      <c r="Q51" s="547"/>
      <c r="R51" s="547"/>
      <c r="S51" s="547"/>
      <c r="T51" s="547"/>
      <c r="U51" s="547"/>
      <c r="V51" s="547"/>
      <c r="W51" s="547"/>
      <c r="X51" s="547"/>
      <c r="Z51" s="132"/>
      <c r="AA51" s="132"/>
      <c r="AB51" s="134">
        <f t="shared" si="0"/>
        <v>0</v>
      </c>
      <c r="AC51" s="135">
        <f t="shared" si="1"/>
        <v>0</v>
      </c>
      <c r="AD51" s="134">
        <f t="shared" si="2"/>
        <v>0</v>
      </c>
      <c r="AE51" s="133"/>
      <c r="AF51" s="133"/>
      <c r="AG51" s="133"/>
      <c r="AH51" s="133"/>
      <c r="AI51" s="133"/>
      <c r="AJ51" s="133"/>
      <c r="AK51" s="133"/>
      <c r="AL51" s="134">
        <f t="shared" si="3"/>
        <v>0</v>
      </c>
      <c r="AM51" s="135">
        <f t="shared" si="4"/>
        <v>0</v>
      </c>
      <c r="AN51" s="134">
        <f t="shared" si="5"/>
        <v>0</v>
      </c>
      <c r="AO51" s="133"/>
      <c r="AP51" s="133"/>
      <c r="BC51" s="134">
        <f>IF(O49="",0,+IF(OR(ISBLANK(O49),ISBLANK(K50),O49&gt;K50),"",IF(AND(YEAR(O49)=YEAR(K50),MONTH(O49)=MONTH(K50)),0,FLOOR((IF(IF(DAY(O49)=1, O49,DATE(YEAR(O49),MONTH(O49)+1,1))&lt;IF(K50= DATE(YEAR(K50),MONTH(K50)+1,DAY(0)), K50, DATE(YEAR(K50), MONTH(K50),1)),DATEDIF(IF(DAY(O49)=1, O49,DATE(YEAR(O49),MONTH(O49)+1,1)),IF(K50= DATE(YEAR(K50),MONTH(K50)+1,DAY(0)), K50+1, DATE(YEAR(K50), MONTH(K50),1)),"M"),0) + FLOOR((DATEDIF(O49,IF(DAY(O49)=1,O49,DATE(YEAR(O49),MONTH(O49)+1,1)),"D") + DATEDIF(IF(K50=DATE(YEAR(K50),MONTH(K50)+1,DAY(0)),K50,DATE(YEAR(K50), MONTH(K50),0)),K50,"D"))/30,1))/12,1))))</f>
        <v>0</v>
      </c>
      <c r="BE51" s="1"/>
      <c r="BL51" s="1"/>
    </row>
    <row r="52" spans="1:64" ht="17.100000000000001" customHeight="1" x14ac:dyDescent="0.2">
      <c r="A52" s="36"/>
      <c r="B52" s="549"/>
      <c r="C52" s="549"/>
      <c r="D52" s="549"/>
      <c r="E52" s="549"/>
      <c r="F52" s="549"/>
      <c r="G52" s="549"/>
      <c r="H52" s="549"/>
      <c r="I52" s="549"/>
      <c r="J52" s="549"/>
      <c r="K52" s="543"/>
      <c r="L52" s="544"/>
      <c r="M52" s="544"/>
      <c r="N52" s="544"/>
      <c r="O52" s="545"/>
      <c r="P52" s="546"/>
      <c r="Q52" s="547"/>
      <c r="R52" s="547"/>
      <c r="S52" s="547"/>
      <c r="T52" s="547"/>
      <c r="U52" s="547"/>
      <c r="V52" s="547"/>
      <c r="W52" s="547"/>
      <c r="X52" s="547"/>
      <c r="Z52" s="132"/>
      <c r="AA52" s="132"/>
      <c r="AB52" s="134">
        <f t="shared" si="0"/>
        <v>0</v>
      </c>
      <c r="AC52" s="135">
        <f t="shared" si="1"/>
        <v>0</v>
      </c>
      <c r="AD52" s="134">
        <f t="shared" si="2"/>
        <v>0</v>
      </c>
      <c r="AE52" s="133"/>
      <c r="AF52" s="133"/>
      <c r="AG52" s="133"/>
      <c r="AH52" s="133"/>
      <c r="AI52" s="133"/>
      <c r="AJ52" s="133"/>
      <c r="AK52" s="133"/>
      <c r="AL52" s="134">
        <f t="shared" si="3"/>
        <v>0</v>
      </c>
      <c r="AM52" s="135">
        <f t="shared" si="4"/>
        <v>0</v>
      </c>
      <c r="AN52" s="134">
        <f t="shared" si="5"/>
        <v>0</v>
      </c>
      <c r="AO52" s="133"/>
      <c r="AP52" s="133"/>
      <c r="BE52" s="1"/>
      <c r="BL52" s="1"/>
    </row>
    <row r="53" spans="1:64" ht="17.100000000000001" customHeight="1" x14ac:dyDescent="0.2">
      <c r="A53" s="36"/>
      <c r="B53" s="549"/>
      <c r="C53" s="549"/>
      <c r="D53" s="549"/>
      <c r="E53" s="549"/>
      <c r="F53" s="549"/>
      <c r="G53" s="549"/>
      <c r="H53" s="549"/>
      <c r="I53" s="549"/>
      <c r="J53" s="549"/>
      <c r="K53" s="543"/>
      <c r="L53" s="544"/>
      <c r="M53" s="544"/>
      <c r="N53" s="544"/>
      <c r="O53" s="545"/>
      <c r="P53" s="546"/>
      <c r="Q53" s="547"/>
      <c r="R53" s="547"/>
      <c r="S53" s="547"/>
      <c r="T53" s="547"/>
      <c r="U53" s="547"/>
      <c r="V53" s="547"/>
      <c r="W53" s="547"/>
      <c r="X53" s="547"/>
      <c r="Z53" s="132"/>
      <c r="AA53" s="132"/>
      <c r="AB53" s="134">
        <f t="shared" si="0"/>
        <v>0</v>
      </c>
      <c r="AC53" s="135">
        <f t="shared" si="1"/>
        <v>0</v>
      </c>
      <c r="AD53" s="134">
        <f t="shared" si="2"/>
        <v>0</v>
      </c>
      <c r="AE53" s="133"/>
      <c r="AF53" s="133"/>
      <c r="AG53" s="133"/>
      <c r="AH53" s="133"/>
      <c r="AI53" s="133"/>
      <c r="AJ53" s="133"/>
      <c r="AK53" s="133"/>
      <c r="AL53" s="134">
        <f t="shared" si="3"/>
        <v>0</v>
      </c>
      <c r="AM53" s="135">
        <f t="shared" si="4"/>
        <v>0</v>
      </c>
      <c r="AN53" s="134">
        <f t="shared" si="5"/>
        <v>0</v>
      </c>
      <c r="AO53" s="133"/>
      <c r="AP53" s="133"/>
      <c r="BE53" s="1"/>
      <c r="BL53" s="1"/>
    </row>
    <row r="54" spans="1:64" ht="17.100000000000001" customHeight="1" x14ac:dyDescent="0.2">
      <c r="A54" s="36"/>
      <c r="B54" s="549"/>
      <c r="C54" s="549"/>
      <c r="D54" s="549"/>
      <c r="E54" s="549"/>
      <c r="F54" s="549"/>
      <c r="G54" s="549"/>
      <c r="H54" s="549"/>
      <c r="I54" s="549"/>
      <c r="J54" s="549"/>
      <c r="K54" s="543"/>
      <c r="L54" s="544"/>
      <c r="M54" s="544"/>
      <c r="N54" s="544"/>
      <c r="O54" s="545"/>
      <c r="P54" s="546"/>
      <c r="Q54" s="547"/>
      <c r="R54" s="547"/>
      <c r="S54" s="547"/>
      <c r="T54" s="547"/>
      <c r="U54" s="547"/>
      <c r="V54" s="547"/>
      <c r="W54" s="547"/>
      <c r="X54" s="547"/>
      <c r="Z54" s="132"/>
      <c r="AA54" s="132"/>
      <c r="AB54" s="134">
        <f t="shared" si="0"/>
        <v>0</v>
      </c>
      <c r="AC54" s="135">
        <f t="shared" si="1"/>
        <v>0</v>
      </c>
      <c r="AD54" s="134">
        <f t="shared" si="2"/>
        <v>0</v>
      </c>
      <c r="AE54" s="133"/>
      <c r="AF54" s="133"/>
      <c r="AG54" s="133"/>
      <c r="AH54" s="133"/>
      <c r="AI54" s="133"/>
      <c r="AJ54" s="133"/>
      <c r="AK54" s="133"/>
      <c r="AL54" s="134">
        <f t="shared" si="3"/>
        <v>0</v>
      </c>
      <c r="AM54" s="135">
        <f t="shared" si="4"/>
        <v>0</v>
      </c>
      <c r="AN54" s="134">
        <f t="shared" si="5"/>
        <v>0</v>
      </c>
      <c r="AO54" s="133"/>
      <c r="AP54" s="133"/>
      <c r="BE54" s="1"/>
      <c r="BL54" s="1"/>
    </row>
    <row r="55" spans="1:64" ht="17.100000000000001" customHeight="1" x14ac:dyDescent="0.2">
      <c r="A55" s="36"/>
      <c r="B55" s="549"/>
      <c r="C55" s="549"/>
      <c r="D55" s="549"/>
      <c r="E55" s="549"/>
      <c r="F55" s="549"/>
      <c r="G55" s="549"/>
      <c r="H55" s="549"/>
      <c r="I55" s="549"/>
      <c r="J55" s="549"/>
      <c r="K55" s="543"/>
      <c r="L55" s="544"/>
      <c r="M55" s="544"/>
      <c r="N55" s="544"/>
      <c r="O55" s="545"/>
      <c r="P55" s="546"/>
      <c r="Q55" s="550"/>
      <c r="R55" s="550"/>
      <c r="S55" s="550"/>
      <c r="T55" s="550"/>
      <c r="U55" s="550"/>
      <c r="V55" s="550"/>
      <c r="W55" s="550"/>
      <c r="X55" s="550"/>
      <c r="Z55" s="132"/>
      <c r="AA55" s="132"/>
      <c r="AB55" s="134">
        <f t="shared" si="0"/>
        <v>0</v>
      </c>
      <c r="AC55" s="135">
        <f t="shared" si="1"/>
        <v>0</v>
      </c>
      <c r="AD55" s="134">
        <f t="shared" si="2"/>
        <v>0</v>
      </c>
      <c r="AE55" s="133"/>
      <c r="AF55" s="133"/>
      <c r="AG55" s="133"/>
      <c r="AH55" s="133"/>
      <c r="AI55" s="133"/>
      <c r="AJ55" s="133"/>
      <c r="AK55" s="133"/>
      <c r="AL55" s="134">
        <f t="shared" si="3"/>
        <v>0</v>
      </c>
      <c r="AM55" s="135">
        <f t="shared" si="4"/>
        <v>0</v>
      </c>
      <c r="AN55" s="134">
        <f t="shared" si="5"/>
        <v>0</v>
      </c>
      <c r="AO55" s="133"/>
      <c r="AP55" s="133"/>
      <c r="BE55" s="1"/>
      <c r="BL55" s="1"/>
    </row>
    <row r="56" spans="1:64" ht="17.100000000000001" customHeight="1" x14ac:dyDescent="0.2">
      <c r="A56" s="36"/>
      <c r="B56" s="551"/>
      <c r="C56" s="551"/>
      <c r="D56" s="551"/>
      <c r="E56" s="551"/>
      <c r="F56" s="551"/>
      <c r="G56" s="551"/>
      <c r="H56" s="551"/>
      <c r="I56" s="551"/>
      <c r="J56" s="551"/>
      <c r="K56" s="552"/>
      <c r="L56" s="552"/>
      <c r="M56" s="552"/>
      <c r="N56" s="552"/>
      <c r="O56" s="553"/>
      <c r="P56" s="553"/>
      <c r="Q56" s="547"/>
      <c r="R56" s="547"/>
      <c r="S56" s="547"/>
      <c r="T56" s="547"/>
      <c r="U56" s="547"/>
      <c r="V56" s="547"/>
      <c r="W56" s="547"/>
      <c r="X56" s="547"/>
      <c r="Z56" s="132"/>
      <c r="AA56" s="132"/>
      <c r="AB56" s="134">
        <f t="shared" si="0"/>
        <v>0</v>
      </c>
      <c r="AC56" s="135">
        <f t="shared" si="1"/>
        <v>0</v>
      </c>
      <c r="AD56" s="134">
        <f t="shared" si="2"/>
        <v>0</v>
      </c>
      <c r="AE56" s="133"/>
      <c r="AF56" s="133"/>
      <c r="AG56" s="133"/>
      <c r="AH56" s="133"/>
      <c r="AI56" s="133"/>
      <c r="AJ56" s="133"/>
      <c r="AK56" s="133"/>
      <c r="AL56" s="134">
        <f t="shared" si="3"/>
        <v>0</v>
      </c>
      <c r="AM56" s="135">
        <f t="shared" si="4"/>
        <v>0</v>
      </c>
      <c r="AN56" s="134">
        <f t="shared" si="5"/>
        <v>0</v>
      </c>
      <c r="AO56" s="133"/>
      <c r="AP56" s="133"/>
      <c r="BE56" s="1"/>
      <c r="BL56" s="1"/>
    </row>
    <row r="57" spans="1:64" ht="15.75" thickBot="1" x14ac:dyDescent="0.3">
      <c r="A57" s="36"/>
      <c r="B57" s="566"/>
      <c r="C57" s="566"/>
      <c r="D57" s="566"/>
      <c r="E57" s="566"/>
      <c r="F57" s="566"/>
      <c r="G57" s="566"/>
      <c r="H57" s="566"/>
      <c r="I57" s="566"/>
      <c r="J57" s="566"/>
      <c r="K57" s="566"/>
      <c r="L57" s="566"/>
      <c r="M57" s="566"/>
      <c r="N57" s="566"/>
      <c r="O57" s="566"/>
      <c r="P57" s="566"/>
      <c r="Q57" s="566"/>
      <c r="R57" s="566"/>
      <c r="S57" s="566"/>
      <c r="T57" s="566"/>
      <c r="U57" s="566"/>
      <c r="V57" s="566"/>
      <c r="W57" s="566"/>
      <c r="X57" s="566"/>
      <c r="Z57" s="130">
        <f>+YEAR(B76)</f>
        <v>1900</v>
      </c>
      <c r="AA57" s="132"/>
      <c r="AB57" s="140">
        <f>SUM(AB46:AB56) + FLOOR((SUM(AC46:AC56) + FLOOR(SUM(AD46:AD56)/30,1))/12,1)</f>
        <v>0</v>
      </c>
      <c r="AC57" s="141">
        <f>MOD((SUM(AC46:AC56) + FLOOR(SUM(AD46:AD56)/30,1)),12)</f>
        <v>0</v>
      </c>
      <c r="AD57" s="141">
        <f>MOD((SUM(AD40:AD56) + FLOOR(SUM(AE40:AE56)/30,1)),12)</f>
        <v>0</v>
      </c>
      <c r="AE57" s="567"/>
      <c r="AF57" s="567"/>
      <c r="AG57" s="568"/>
      <c r="AH57" s="133"/>
      <c r="AI57" s="133"/>
      <c r="AJ57" s="133"/>
      <c r="AK57" s="133"/>
      <c r="AL57" s="133"/>
      <c r="AM57" s="133"/>
      <c r="AN57" s="133"/>
      <c r="AO57" s="133"/>
      <c r="AP57" s="133"/>
      <c r="BE57" s="1"/>
      <c r="BL57" s="1"/>
    </row>
    <row r="58" spans="1:64" ht="18.75" customHeight="1" thickTop="1" x14ac:dyDescent="0.2">
      <c r="A58" s="96" t="s">
        <v>25</v>
      </c>
      <c r="B58" s="54" t="s">
        <v>154</v>
      </c>
      <c r="C58" s="5"/>
      <c r="D58" s="5"/>
      <c r="E58" s="5"/>
      <c r="F58" s="5"/>
      <c r="G58" s="5"/>
      <c r="H58" s="5"/>
      <c r="I58" s="5"/>
      <c r="J58" s="566"/>
      <c r="K58" s="566"/>
      <c r="L58" s="566"/>
      <c r="M58" s="566"/>
      <c r="N58" s="566"/>
      <c r="O58" s="566"/>
      <c r="P58" s="566"/>
      <c r="Q58" s="566"/>
      <c r="R58" s="566"/>
      <c r="S58" s="566"/>
      <c r="T58" s="566"/>
      <c r="U58" s="566"/>
      <c r="V58" s="566"/>
      <c r="W58" s="566"/>
      <c r="X58" s="569"/>
      <c r="Z58" s="132"/>
      <c r="AA58" s="132"/>
      <c r="AB58" s="133"/>
      <c r="AC58" s="133"/>
      <c r="AD58" s="133"/>
      <c r="AE58" s="133"/>
      <c r="AF58" s="133"/>
      <c r="AG58" s="133"/>
      <c r="AH58" s="133"/>
      <c r="AI58" s="133"/>
      <c r="AJ58" s="133"/>
      <c r="AK58" s="133"/>
      <c r="AL58" s="133"/>
      <c r="AM58" s="133"/>
      <c r="AN58" s="142"/>
      <c r="AO58" s="133"/>
      <c r="AP58" s="133"/>
      <c r="BE58" s="1"/>
      <c r="BL58" s="1"/>
    </row>
    <row r="59" spans="1:64" ht="16.5" customHeight="1" x14ac:dyDescent="0.2">
      <c r="A59" s="36"/>
      <c r="B59" s="570" t="s">
        <v>1</v>
      </c>
      <c r="C59" s="569"/>
      <c r="D59" s="570" t="s">
        <v>2</v>
      </c>
      <c r="E59" s="566"/>
      <c r="F59" s="566"/>
      <c r="G59" s="569"/>
      <c r="H59" s="571" t="s">
        <v>3</v>
      </c>
      <c r="I59" s="572"/>
      <c r="J59" s="6" t="s">
        <v>4</v>
      </c>
      <c r="K59" s="571" t="s">
        <v>24</v>
      </c>
      <c r="L59" s="573"/>
      <c r="M59" s="572"/>
      <c r="N59" s="570" t="s">
        <v>20</v>
      </c>
      <c r="O59" s="566"/>
      <c r="P59" s="566"/>
      <c r="Q59" s="566"/>
      <c r="R59" s="566"/>
      <c r="S59" s="566"/>
      <c r="T59" s="566"/>
      <c r="U59" s="566"/>
      <c r="V59" s="566"/>
      <c r="W59" s="566"/>
      <c r="X59" s="569"/>
      <c r="Z59" s="132"/>
      <c r="AA59" s="132">
        <v>41274</v>
      </c>
      <c r="AB59" s="133"/>
      <c r="AC59" s="133"/>
      <c r="AD59" s="133"/>
      <c r="AE59" s="133"/>
      <c r="AF59" s="132">
        <v>41275</v>
      </c>
      <c r="AG59" s="132"/>
      <c r="AH59" s="133"/>
      <c r="AI59" s="133"/>
      <c r="AJ59" s="133"/>
      <c r="AK59" s="133"/>
      <c r="AL59" s="133"/>
      <c r="AM59" s="133"/>
      <c r="AN59" s="142"/>
      <c r="AO59" s="133"/>
      <c r="AP59" s="133"/>
      <c r="BE59" s="1"/>
      <c r="BL59" s="1"/>
    </row>
    <row r="60" spans="1:64" x14ac:dyDescent="0.2">
      <c r="A60" s="36"/>
      <c r="B60" s="554" t="str">
        <f t="shared" ref="B60:B70" si="6">IF(K47="","",+IF(AND(AL46=0,AM46=0,AN46=2),"",O46+1))</f>
        <v/>
      </c>
      <c r="C60" s="555"/>
      <c r="D60" s="554" t="str">
        <f t="shared" ref="D60:D70" si="7">IF(K47="","",+IF(AND(AL46=0,AM46=0,AN46=2),"",K47-1))</f>
        <v/>
      </c>
      <c r="E60" s="556"/>
      <c r="F60" s="556"/>
      <c r="G60" s="555"/>
      <c r="H60" s="557" t="str">
        <f>+IF(B60="","",+IF(OR(ISBLANK(B60),ISBLANK(D60),B60&gt;D60),"",IF(AND(YEAR(B60)=YEAR(D60),MONTH(B60)=MONTH(D60)),0,FLOOR((IF(IF(DAY(B60)=1, B60,DATE(YEAR(B60),MONTH(B60)+1,1))&lt;IF(D60= DATE(YEAR(D60),MONTH(D60)+1,DAY(0)), D60, DATE(YEAR(D60), MONTH(D60),1)),DATEDIF(IF(DAY(B60)=1, B60,DATE(YEAR(B60),MONTH(B60)+1,1)),IF(D60= DATE(YEAR(D60),MONTH(D60)+1,DAY(0)), D60+1, DATE(YEAR(D60), MONTH(D60),1)),"M"),0) + FLOOR((DATEDIF(B60,IF(DAY(B60)=1,B60,DATE(YEAR(B60),MONTH(B60)+1,1)),"D") + DATEDIF(IF(D60=DATE(YEAR(D60),MONTH(D60)+1,DAY(0)),D60,DATE(YEAR(D60), MONTH(D60),0)),D60,"D"))/30,1))/12,1))))</f>
        <v/>
      </c>
      <c r="I60" s="558"/>
      <c r="J60" s="22" t="str">
        <f>IF(B60="","",IF(OR(ISBLANK(B60),ISBLANK(D60),ISBLANK(D60),B60&gt;D60),"",IF(AND(YEAR(B60)=YEAR(D60), MONTH(B60)=MONTH(D60),NOT(AND(DAY(B60)=1,D60=DATE(YEAR(D60),MONTH(D60+1),DAY(0))))),0,MOD(IF(IF(DAY(B60)=1, B60,DATE(YEAR(B60),MONTH(B60)+1,1))&lt;IF(D60= DATE(YEAR(D60),MONTH(D60)+1,DAY(0)), D60, DATE(YEAR(D60), MONTH(D60),1)),DATEDIF(IF(DAY(B60)=1, B60,DATE(YEAR(B60),MONTH(B60)+1,1)),IF(D60= DATE(YEAR(D60),MONTH(D60)+1,DAY(0)), D60+1, DATE(YEAR(D60), MONTH(D60),1)),"M"),0) + FLOOR((DATEDIF(B60,IF(DAY(B60)=1,B60,DATE(YEAR(B60),MONTH(B60)+1,1)),"D") + DATEDIF(IF(D60=DATE(YEAR(D60),MONTH(D60)+1,DAY(0)),D60,DATE(YEAR(D60), MONTH(D60),0)),D60,"D"))/30,1),12))))</f>
        <v/>
      </c>
      <c r="K60" s="557" t="str">
        <f>IF(B60="","",IF(OR(ISBLANK(B60),ISBLANK(D60),ISBLANK(D60),B60&gt;D60),"",IF(AND(YEAR(B60)=YEAR(D60), MONTH(B60)=MONTH(D60),NOT(AND(DAY(B60)=1,D60=DATE(YEAR(D60),MONTH(D60+1),DAY(0))))),DATEDIF(B60,D60,"D")+1, MOD(DATEDIF(B60,IF(DAY(B60)=1,B60,DATE(YEAR(B60),MONTH(B60)+1,1)),"D") + DATEDIF(IF(D60=DATE(YEAR(D60),MONTH(D60)+1,DAY(0)),D60,DATE(YEAR(D60), MONTH(D60),0)),D60,"D"),30))))</f>
        <v/>
      </c>
      <c r="L60" s="559"/>
      <c r="M60" s="558"/>
      <c r="N60" s="560" t="s">
        <v>185</v>
      </c>
      <c r="O60" s="561"/>
      <c r="P60" s="561"/>
      <c r="Q60" s="561"/>
      <c r="R60" s="561"/>
      <c r="S60" s="561"/>
      <c r="T60" s="561"/>
      <c r="U60" s="561"/>
      <c r="V60" s="561"/>
      <c r="W60" s="561"/>
      <c r="X60" s="562"/>
      <c r="Z60" s="123" t="str">
        <f>IF($B60="","",+IF(AND(YEAR($B60)&lt;2013,YEAR($D60)&lt;2013),$B60,IF(AND(YEAR($B60)&lt;2013,YEAR($D60)&gt;2012),$B60,IF(AND(YEAR($B60)&gt;2012,YEAR($D60)&gt;2012),""))))</f>
        <v/>
      </c>
      <c r="AA60" s="123" t="str">
        <f>IF(Z60="","",+IF(YEAR($D60)&lt;2013,$D60,IF(AND(YEAR($B60)&lt;2013,YEAR($D60)&gt;2012),$AA$59)))</f>
        <v/>
      </c>
      <c r="AB60" s="136">
        <f>IF(Z60="",0,+IF(OR(ISBLANK(Z60),ISBLANK(AA60),Z60&gt;AA60),"",IF(AND(YEAR(Z60)=YEAR(AA60),MONTH(Z60)=MONTH(AA60)),0,FLOOR((IF(IF(DAY(Z60)=1, Z60,DATE(YEAR(Z60),MONTH(Z60)+1,1))&lt;IF(AA60= DATE(YEAR(AA60),MONTH(AA60)+1,DAY(0)), AA60, DATE(YEAR(AA60), MONTH(AA60),1)),DATEDIF(IF(DAY(Z60)=1, Z60,DATE(YEAR(Z60),MONTH(Z60)+1,1)),IF(AA60= DATE(YEAR(AA60),MONTH(AA60)+1,DAY(0)), AA60+1, DATE(YEAR(AA60), MONTH(AA60),1)),"M"),0) + FLOOR((DATEDIF(Z60,IF(DAY(Z60)=1,Z60,DATE(YEAR(Z60),MONTH(Z60)+1,1)),"D") + DATEDIF(IF(AA60=DATE(YEAR(AA60),MONTH(AA60)+1,DAY(0)),AA60,DATE(YEAR(AA60), MONTH(AA60),0)),AA60,"D"))/30,1))/12,1))))</f>
        <v>0</v>
      </c>
      <c r="AC60" s="137">
        <f>IF(Z60="",0,+IF(OR(ISBLANK(Z60),ISBLANK(AA60),ISBLANK(AA60),Z60&gt;AA60),"",IF(AND(YEAR(Z60)=YEAR(AA60), MONTH(Z60)=MONTH(AA60),NOT(AND(DAY(Z60)=1,AA60=DATE(YEAR(AA60),MONTH(AA60+1),DAY(0))))),0,MOD(IF(IF(DAY(Z60)=1, Z60,DATE(YEAR(Z60),MONTH(Z60)+1,1))&lt;IF(AA60= DATE(YEAR(AA60),MONTH(AA60)+1,DAY(0)), AA60, DATE(YEAR(AA60), MONTH(AA60),1)),DATEDIF(IF(DAY(Z60)=1, Z60,DATE(YEAR(Z60),MONTH(Z60)+1,1)),IF(AA60= DATE(YEAR(AA60),MONTH(AA60)+1,DAY(0)), AA60+1, DATE(YEAR(AA60), MONTH(AA60),1)),"M"),0) + FLOOR((DATEDIF(Z60,IF(DAY(Z60)=1,Z60,DATE(YEAR(Z60),MONTH(Z60)+1,1)),"D") + DATEDIF(IF(AA60=DATE(YEAR(AA60),MONTH(AA60)+1,DAY(0)),AA60,DATE(YEAR(AA60), MONTH(AA60),0)),AA60,"D"))/30,1),12))))</f>
        <v>0</v>
      </c>
      <c r="AD60" s="138">
        <f>IF(Z60="",0,+IF(OR(ISBLANK(Z60),ISBLANK(AA60),ISBLANK(AA60),Z60&gt;AA60),"",IF(AND(YEAR(Z60)=YEAR(AA60), MONTH(Z60)=MONTH(AA60),NOT(AND(DAY(Z60)=1,AA60=DATE(YEAR(AA60),MONTH(AA60+1),DAY(0))))),DATEDIF(Z60,AA60,"D")+1, MOD(DATEDIF(Z60,IF(DAY(Z60)=1,Z60,DATE(YEAR(Z60),MONTH(Z60)+1,1)),"D") + DATEDIF(IF(AA60=DATE(YEAR(AA60),MONTH(AA60)+1,DAY(0)),AA60,DATE(YEAR(AA60), MONTH(AA60),0)),AA60,"D"),30))))</f>
        <v>0</v>
      </c>
      <c r="AE60" s="133"/>
      <c r="AF60" s="123" t="str">
        <f>IF($B$76="","",+IF(AND(YEAR($B$76)&lt;2013,YEAR($D$76)&lt;2013),"",IF(AND(YEAR($B$76)&lt;2013,YEAR($D$76)&gt;2012),$AF$75,IF(AND(YEAR($B$76)&gt;2012,YEAR($D$76)&gt;2012),$B$76,""))))</f>
        <v/>
      </c>
      <c r="AG60" s="123" t="str">
        <f>IF($D$76="","",+IF(YEAR($D$76)&lt;2013,"",$D$76))</f>
        <v/>
      </c>
      <c r="AH60" s="136">
        <f>IF(AF60="",0,+IF(OR(ISBLANK(AF60),ISBLANK(AG60),AF60&gt;AG60),"",IF(AND(YEAR(AF60)=YEAR(AG60),MONTH(AF60)=MONTH(AG60)),0,FLOOR((IF(IF(DAY(AF60)=1, AF60,DATE(YEAR(AF60),MONTH(AF60)+1,1))&lt;IF(AG60= DATE(YEAR(AG60),MONTH(AG60)+1,DAY(0)), AG60, DATE(YEAR(AG60), MONTH(AG60),1)),DATEDIF(IF(DAY(AF60)=1, AF60,DATE(YEAR(AF60),MONTH(AF60)+1,1)),IF(AG60= DATE(YEAR(AG60),MONTH(AG60)+1,DAY(0)), AG60+1, DATE(YEAR(AG60), MONTH(AG60),1)),"M"),0) + FLOOR((DATEDIF(AF60,IF(DAY(AF60)=1,AF60,DATE(YEAR(AF60),MONTH(AF60)+1,1)),"D") + DATEDIF(IF(AG60=DATE(YEAR(AG60),MONTH(AG60)+1,DAY(0)),AG60,DATE(YEAR(AG60), MONTH(AG60),0)),AG60,"D"))/30,1))/12,1))))</f>
        <v>0</v>
      </c>
      <c r="AI60" s="137">
        <f>IF(AF60="",0,+IF(OR(ISBLANK(AF60),ISBLANK(AG60),ISBLANK(AG60),AF60&gt;AG60),"",IF(AND(YEAR(AF60)=YEAR(AG60), MONTH(AF60)=MONTH(AG60),NOT(AND(DAY(AF60)=1,AG60=DATE(YEAR(AG60),MONTH(AG60+1),DAY(0))))),0,MOD(IF(IF(DAY(AF60)=1, AF60,DATE(YEAR(AF60),MONTH(AF60)+1,1))&lt;IF(AG60= DATE(YEAR(AG60),MONTH(AG60)+1,DAY(0)), AG60, DATE(YEAR(AG60), MONTH(AG60),1)),DATEDIF(IF(DAY(AF60)=1, AF60,DATE(YEAR(AF60),MONTH(AF60)+1,1)),IF(AG60= DATE(YEAR(AG60),MONTH(AG60)+1,DAY(0)), AG60+1, DATE(YEAR(AG60), MONTH(AG60),1)),"M"),0) + FLOOR((DATEDIF(AF60,IF(DAY(AF60)=1,AF60,DATE(YEAR(AF60),MONTH(AF60)+1,1)),"D") + DATEDIF(IF(AG60=DATE(YEAR(AG60),MONTH(AG60)+1,DAY(0)),AG60,DATE(YEAR(AG60), MONTH(AG60),0)),AG60,"D"))/30,1),12))))</f>
        <v>0</v>
      </c>
      <c r="AJ60" s="138">
        <f>IF(AF60="",0,+IF(OR(ISBLANK(AF60),ISBLANK(AG60),ISBLANK(AG60),AF60&gt;AG60),"",IF(AND(YEAR(AF60)=YEAR(AG60), MONTH(AF60)=MONTH(AG60),NOT(AND(DAY(AF60)=1,AG60=DATE(YEAR(AG60),MONTH(AG60+1),DAY(0))))),DATEDIF(AF60,AG60,"D")+1, MOD(DATEDIF(AF60,IF(DAY(AF60)=1,AF60,DATE(YEAR(AF60),MONTH(AF60)+1,1)),"D") + DATEDIF(IF(AG60=DATE(YEAR(AG60),MONTH(AG60)+1,DAY(0)),AG60,DATE(YEAR(AG60), MONTH(AG60),0)),AG60,"D"),30))))</f>
        <v>0</v>
      </c>
      <c r="AK60" s="133"/>
      <c r="AL60" s="133"/>
      <c r="AM60" s="133"/>
      <c r="AN60" s="133"/>
      <c r="AO60" s="133"/>
      <c r="AP60" s="133"/>
      <c r="BE60" s="1"/>
      <c r="BL60" s="1"/>
    </row>
    <row r="61" spans="1:64" x14ac:dyDescent="0.2">
      <c r="A61" s="36"/>
      <c r="B61" s="554" t="str">
        <f t="shared" si="6"/>
        <v/>
      </c>
      <c r="C61" s="555"/>
      <c r="D61" s="554" t="str">
        <f t="shared" si="7"/>
        <v/>
      </c>
      <c r="E61" s="556"/>
      <c r="F61" s="556"/>
      <c r="G61" s="555"/>
      <c r="H61" s="557" t="str">
        <f>+IF(B61="","",+IF(OR(ISBLANK(B61),ISBLANK(D61),B61&gt;D61),"",IF(AND(YEAR(B61)=YEAR(D61),MONTH(B61)=MONTH(D61)),0,FLOOR((IF(IF(DAY(B61)=1, B61,DATE(YEAR(B61),MONTH(B61)+1,1))&lt;IF(D61= DATE(YEAR(D61),MONTH(D61)+1,DAY(0)), D61, DATE(YEAR(D61), MONTH(D61),1)),DATEDIF(IF(DAY(B61)=1, B61,DATE(YEAR(B61),MONTH(B61)+1,1)),IF(D61= DATE(YEAR(D61),MONTH(D61)+1,DAY(0)), D61+1, DATE(YEAR(D61), MONTH(D61),1)),"M"),0) + FLOOR((DATEDIF(B61,IF(DAY(B61)=1,B61,DATE(YEAR(B61),MONTH(B61)+1,1)),"D") + DATEDIF(IF(D61=DATE(YEAR(D61),MONTH(D61)+1,DAY(0)),D61,DATE(YEAR(D61), MONTH(D61),0)),D61,"D"))/30,1))/12,1))))</f>
        <v/>
      </c>
      <c r="I61" s="558"/>
      <c r="J61" s="22" t="str">
        <f>IF(B61="","",IF(OR(ISBLANK(B61),ISBLANK(D61),ISBLANK(D61),B61&gt;D61),"",IF(AND(YEAR(B61)=YEAR(D61), MONTH(B61)=MONTH(D61),NOT(AND(DAY(B61)=1,D61=DATE(YEAR(D61),MONTH(D61+1),DAY(0))))),0,MOD(IF(IF(DAY(B61)=1, B61,DATE(YEAR(B61),MONTH(B61)+1,1))&lt;IF(D61= DATE(YEAR(D61),MONTH(D61)+1,DAY(0)), D61, DATE(YEAR(D61), MONTH(D61),1)),DATEDIF(IF(DAY(B61)=1, B61,DATE(YEAR(B61),MONTH(B61)+1,1)),IF(D61= DATE(YEAR(D61),MONTH(D61)+1,DAY(0)), D61+1, DATE(YEAR(D61), MONTH(D61),1)),"M"),0) + FLOOR((DATEDIF(B61,IF(DAY(B61)=1,B61,DATE(YEAR(B61),MONTH(B61)+1,1)),"D") + DATEDIF(IF(D61=DATE(YEAR(D61),MONTH(D61)+1,DAY(0)),D61,DATE(YEAR(D61), MONTH(D61),0)),D61,"D"))/30,1),12))))</f>
        <v/>
      </c>
      <c r="K61" s="557" t="str">
        <f>IF(B61="","",IF(OR(ISBLANK(B61),ISBLANK(D61),ISBLANK(D61),B61&gt;D61),"",IF(AND(YEAR(B61)=YEAR(D61), MONTH(B61)=MONTH(D61),NOT(AND(DAY(B61)=1,D61=DATE(YEAR(D61),MONTH(D61+1),DAY(0))))),DATEDIF(B61,D61,"D")+1, MOD(DATEDIF(B61,IF(DAY(B61)=1,B61,DATE(YEAR(B61),MONTH(B61)+1,1)),"D") + DATEDIF(IF(D61=DATE(YEAR(D61),MONTH(D61)+1,DAY(0)),D61,DATE(YEAR(D61), MONTH(D61),0)),D61,"D"),30))))</f>
        <v/>
      </c>
      <c r="L61" s="559"/>
      <c r="M61" s="558"/>
      <c r="N61" s="563"/>
      <c r="O61" s="564"/>
      <c r="P61" s="564"/>
      <c r="Q61" s="564"/>
      <c r="R61" s="564"/>
      <c r="S61" s="564"/>
      <c r="T61" s="564"/>
      <c r="U61" s="564"/>
      <c r="V61" s="564"/>
      <c r="W61" s="564"/>
      <c r="X61" s="565"/>
      <c r="Z61" s="123" t="str">
        <f t="shared" ref="Z61:Z70" si="8">IF($B61="","",+IF(AND(YEAR($B61)&lt;2013,YEAR($D61)&lt;2013),$B61,IF(AND(YEAR($B61)&lt;2013,YEAR($D61)&gt;2012),$B61,IF(AND(YEAR($B61)&gt;2012,YEAR($D61)&gt;2012),""))))</f>
        <v/>
      </c>
      <c r="AA61" s="123" t="str">
        <f t="shared" ref="AA61:AA70" si="9">IF(Z61="","",+IF(YEAR($D61)&lt;2013,$D61,IF(AND(YEAR($B61)&lt;2013,YEAR($D61)&gt;2012),$AA$59)))</f>
        <v/>
      </c>
      <c r="AB61" s="136">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137">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0</v>
      </c>
      <c r="AD61" s="138">
        <f>IF(Z61="",0,+IF(OR(ISBLANK(Z61),ISBLANK(AA61),ISBLANK(AA61),Z61&gt;AA61),"",IF(AND(YEAR(Z61)=YEAR(AA61), MONTH(Z61)=MONTH(AA61),NOT(AND(DAY(Z61)=1,AA61=DATE(YEAR(AA61),MONTH(AA61+1),DAY(0))))),DATEDIF(Z61,AA61,"D")+1, MOD(DATEDIF(Z61,IF(DAY(Z61)=1,Z61,DATE(YEAR(Z61),MONTH(Z61)+1,1)),"D") + DATEDIF(IF(AA61=DATE(YEAR(AA61),MONTH(AA61)+1,DAY(0)),AA61,DATE(YEAR(AA61), MONTH(AA61),0)),AA61,"D"),30))))</f>
        <v>0</v>
      </c>
      <c r="AE61" s="133"/>
      <c r="AF61" s="133"/>
      <c r="AG61" s="133"/>
      <c r="AH61" s="133"/>
      <c r="AI61" s="133"/>
      <c r="AJ61" s="133"/>
      <c r="AK61" s="133"/>
      <c r="AL61" s="133"/>
      <c r="AM61" s="133"/>
      <c r="AN61" s="133"/>
      <c r="AO61" s="133"/>
      <c r="AP61" s="133"/>
      <c r="BE61" s="1"/>
      <c r="BL61" s="1"/>
    </row>
    <row r="62" spans="1:64" x14ac:dyDescent="0.2">
      <c r="A62" s="36"/>
      <c r="B62" s="554" t="str">
        <f t="shared" si="6"/>
        <v/>
      </c>
      <c r="C62" s="555"/>
      <c r="D62" s="554" t="str">
        <f t="shared" si="7"/>
        <v/>
      </c>
      <c r="E62" s="556"/>
      <c r="F62" s="556"/>
      <c r="G62" s="555"/>
      <c r="H62" s="557" t="str">
        <f>+IF(B62="","",+IF(OR(ISBLANK(B62),ISBLANK(D62),B62&gt;D62),"",IF(AND(YEAR(B62)=YEAR(D62),MONTH(B62)=MONTH(D62)),0,FLOOR((IF(IF(DAY(B62)=1, B62,DATE(YEAR(B62),MONTH(B62)+1,1))&lt;IF(D62= DATE(YEAR(D62),MONTH(D62)+1,DAY(0)), D62, DATE(YEAR(D62), MONTH(D62),1)),DATEDIF(IF(DAY(B62)=1, B62,DATE(YEAR(B62),MONTH(B62)+1,1)),IF(D62= DATE(YEAR(D62),MONTH(D62)+1,DAY(0)), D62+1, DATE(YEAR(D62), MONTH(D62),1)),"M"),0) + FLOOR((DATEDIF(B62,IF(DAY(B62)=1,B62,DATE(YEAR(B62),MONTH(B62)+1,1)),"D") + DATEDIF(IF(D62=DATE(YEAR(D62),MONTH(D62)+1,DAY(0)),D62,DATE(YEAR(D62), MONTH(D62),0)),D62,"D"))/30,1))/12,1))))</f>
        <v/>
      </c>
      <c r="I62" s="558"/>
      <c r="J62" s="22" t="str">
        <f>IF(B62="","",IF(OR(ISBLANK(B62),ISBLANK(D62),ISBLANK(D62),B62&gt;D62),"",IF(AND(YEAR(B62)=YEAR(D62), MONTH(B62)=MONTH(D62),NOT(AND(DAY(B62)=1,D62=DATE(YEAR(D62),MONTH(D62+1),DAY(0))))),0,MOD(IF(IF(DAY(B62)=1, B62,DATE(YEAR(B62),MONTH(B62)+1,1))&lt;IF(D62= DATE(YEAR(D62),MONTH(D62)+1,DAY(0)), D62, DATE(YEAR(D62), MONTH(D62),1)),DATEDIF(IF(DAY(B62)=1, B62,DATE(YEAR(B62),MONTH(B62)+1,1)),IF(D62= DATE(YEAR(D62),MONTH(D62)+1,DAY(0)), D62+1, DATE(YEAR(D62), MONTH(D62),1)),"M"),0) + FLOOR((DATEDIF(B62,IF(DAY(B62)=1,B62,DATE(YEAR(B62),MONTH(B62)+1,1)),"D") + DATEDIF(IF(D62=DATE(YEAR(D62),MONTH(D62)+1,DAY(0)),D62,DATE(YEAR(D62), MONTH(D62),0)),D62,"D"))/30,1),12))))</f>
        <v/>
      </c>
      <c r="K62" s="557" t="str">
        <f>IF(B62="","",IF(OR(ISBLANK(B62),ISBLANK(D62),ISBLANK(D62),B62&gt;D62),"",IF(AND(YEAR(B62)=YEAR(D62), MONTH(B62)=MONTH(D62),NOT(AND(DAY(B62)=1,D62=DATE(YEAR(D62),MONTH(D62+1),DAY(0))))),DATEDIF(B62,D62,"D")+1, MOD(DATEDIF(B62,IF(DAY(B62)=1,B62,DATE(YEAR(B62),MONTH(B62)+1,1)),"D") + DATEDIF(IF(D62=DATE(YEAR(D62),MONTH(D62)+1,DAY(0)),D62,DATE(YEAR(D62), MONTH(D62),0)),D62,"D"),30))))</f>
        <v/>
      </c>
      <c r="L62" s="559"/>
      <c r="M62" s="558"/>
      <c r="N62" s="563"/>
      <c r="O62" s="564"/>
      <c r="P62" s="564"/>
      <c r="Q62" s="564"/>
      <c r="R62" s="564"/>
      <c r="S62" s="564"/>
      <c r="T62" s="564"/>
      <c r="U62" s="564"/>
      <c r="V62" s="564"/>
      <c r="W62" s="564"/>
      <c r="X62" s="565"/>
      <c r="Z62" s="123" t="str">
        <f t="shared" si="8"/>
        <v/>
      </c>
      <c r="AA62" s="123" t="str">
        <f t="shared" si="9"/>
        <v/>
      </c>
      <c r="AB62" s="136">
        <f t="shared" ref="AB62:AB70" si="10">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37">
        <f t="shared" ref="AC62:AC70" si="11">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0</v>
      </c>
      <c r="AD62" s="138">
        <f t="shared" ref="AD62:AD70" si="12">IF(Z62="",0,+IF(OR(ISBLANK(Z62),ISBLANK(AA62),ISBLANK(AA62),Z62&gt;AA62),"",IF(AND(YEAR(Z62)=YEAR(AA62), MONTH(Z62)=MONTH(AA62),NOT(AND(DAY(Z62)=1,AA62=DATE(YEAR(AA62),MONTH(AA62+1),DAY(0))))),DATEDIF(Z62,AA62,"D")+1, MOD(DATEDIF(Z62,IF(DAY(Z62)=1,Z62,DATE(YEAR(Z62),MONTH(Z62)+1,1)),"D") + DATEDIF(IF(AA62=DATE(YEAR(AA62),MONTH(AA62)+1,DAY(0)),AA62,DATE(YEAR(AA62), MONTH(AA62),0)),AA62,"D"),30))))</f>
        <v>0</v>
      </c>
      <c r="AE62" s="133"/>
      <c r="AF62" s="133"/>
      <c r="AG62" s="133"/>
      <c r="AH62" s="133"/>
      <c r="AI62" s="133"/>
      <c r="AJ62" s="133"/>
      <c r="AK62" s="133"/>
      <c r="AL62" s="133"/>
      <c r="AM62" s="133"/>
      <c r="AN62" s="133"/>
      <c r="AO62" s="133"/>
      <c r="AP62" s="133"/>
      <c r="BE62" s="1"/>
      <c r="BL62" s="1"/>
    </row>
    <row r="63" spans="1:64" x14ac:dyDescent="0.2">
      <c r="A63" s="36"/>
      <c r="B63" s="554" t="str">
        <f t="shared" si="6"/>
        <v/>
      </c>
      <c r="C63" s="555"/>
      <c r="D63" s="554" t="str">
        <f t="shared" si="7"/>
        <v/>
      </c>
      <c r="E63" s="556"/>
      <c r="F63" s="556"/>
      <c r="G63" s="555"/>
      <c r="H63" s="557" t="str">
        <f>+IF(B63="","",+IF(OR(ISBLANK(B63),ISBLANK(D63),B63&gt;D63),"",IF(AND(YEAR(B63)=YEAR(D63),MONTH(B63)=MONTH(D63)),0,FLOOR((IF(IF(DAY(B63)=1, B63,DATE(YEAR(B63),MONTH(B63)+1,1))&lt;IF(D63= DATE(YEAR(D63),MONTH(D63)+1,DAY(0)), D63, DATE(YEAR(D63), MONTH(D63),1)),DATEDIF(IF(DAY(B63)=1, B63,DATE(YEAR(B63),MONTH(B63)+1,1)),IF(D63= DATE(YEAR(D63),MONTH(D63)+1,DAY(0)), D63+1, DATE(YEAR(D63), MONTH(D63),1)),"M"),0) + FLOOR((DATEDIF(B63,IF(DAY(B63)=1,B63,DATE(YEAR(B63),MONTH(B63)+1,1)),"D") + DATEDIF(IF(D63=DATE(YEAR(D63),MONTH(D63)+1,DAY(0)),D63,DATE(YEAR(D63), MONTH(D63),0)),D63,"D"))/30,1))/12,1))))</f>
        <v/>
      </c>
      <c r="I63" s="558"/>
      <c r="J63" s="22" t="str">
        <f>IF(B63="","",IF(OR(ISBLANK(B63),ISBLANK(D63),ISBLANK(D63),B63&gt;D63),"",IF(AND(YEAR(B63)=YEAR(D63), MONTH(B63)=MONTH(D63),NOT(AND(DAY(B63)=1,D63=DATE(YEAR(D63),MONTH(D63+1),DAY(0))))),0,MOD(IF(IF(DAY(B63)=1, B63,DATE(YEAR(B63),MONTH(B63)+1,1))&lt;IF(D63= DATE(YEAR(D63),MONTH(D63)+1,DAY(0)), D63, DATE(YEAR(D63), MONTH(D63),1)),DATEDIF(IF(DAY(B63)=1, B63,DATE(YEAR(B63),MONTH(B63)+1,1)),IF(D63= DATE(YEAR(D63),MONTH(D63)+1,DAY(0)), D63+1, DATE(YEAR(D63), MONTH(D63),1)),"M"),0) + FLOOR((DATEDIF(B63,IF(DAY(B63)=1,B63,DATE(YEAR(B63),MONTH(B63)+1,1)),"D") + DATEDIF(IF(D63=DATE(YEAR(D63),MONTH(D63)+1,DAY(0)),D63,DATE(YEAR(D63), MONTH(D63),0)),D63,"D"))/30,1),12))))</f>
        <v/>
      </c>
      <c r="K63" s="557" t="str">
        <f>IF(B63="","",IF(OR(ISBLANK(B63),ISBLANK(D63),ISBLANK(D63),B63&gt;D63),"",IF(AND(YEAR(B63)=YEAR(D63), MONTH(B63)=MONTH(D63),NOT(AND(DAY(B63)=1,D63=DATE(YEAR(D63),MONTH(D63+1),DAY(0))))),DATEDIF(B63,D63,"D")+1, MOD(DATEDIF(B63,IF(DAY(B63)=1,B63,DATE(YEAR(B63),MONTH(B63)+1,1)),"D") + DATEDIF(IF(D63=DATE(YEAR(D63),MONTH(D63)+1,DAY(0)),D63,DATE(YEAR(D63), MONTH(D63),0)),D63,"D"),30))))</f>
        <v/>
      </c>
      <c r="L63" s="559"/>
      <c r="M63" s="558"/>
      <c r="N63" s="563"/>
      <c r="O63" s="564"/>
      <c r="P63" s="564"/>
      <c r="Q63" s="564"/>
      <c r="R63" s="564"/>
      <c r="S63" s="564"/>
      <c r="T63" s="564"/>
      <c r="U63" s="564"/>
      <c r="V63" s="564"/>
      <c r="W63" s="564"/>
      <c r="X63" s="565"/>
      <c r="Z63" s="123" t="str">
        <f t="shared" si="8"/>
        <v/>
      </c>
      <c r="AA63" s="123" t="str">
        <f t="shared" si="9"/>
        <v/>
      </c>
      <c r="AB63" s="136">
        <f t="shared" si="10"/>
        <v>0</v>
      </c>
      <c r="AC63" s="137">
        <f t="shared" si="11"/>
        <v>0</v>
      </c>
      <c r="AD63" s="138">
        <f t="shared" si="12"/>
        <v>0</v>
      </c>
      <c r="AE63" s="133"/>
      <c r="AF63" s="133"/>
      <c r="AG63" s="133"/>
      <c r="AH63" s="133"/>
      <c r="AI63" s="133"/>
      <c r="AJ63" s="133"/>
      <c r="AK63" s="133"/>
      <c r="AL63" s="133"/>
      <c r="AM63" s="133"/>
      <c r="AN63" s="133"/>
      <c r="AO63" s="133"/>
      <c r="AP63" s="133"/>
      <c r="BE63" s="1"/>
      <c r="BL63" s="1"/>
    </row>
    <row r="64" spans="1:64" ht="15.75" x14ac:dyDescent="0.2">
      <c r="A64" s="36"/>
      <c r="B64" s="554" t="str">
        <f t="shared" si="6"/>
        <v/>
      </c>
      <c r="C64" s="555"/>
      <c r="D64" s="554" t="str">
        <f t="shared" si="7"/>
        <v/>
      </c>
      <c r="E64" s="556"/>
      <c r="F64" s="556"/>
      <c r="G64" s="555"/>
      <c r="H64" s="574" t="str">
        <f t="shared" ref="H64:H70" si="13">+IF(B64="","",+IF(OR(ISBLANK(B64),ISBLANK(D64),B64&gt;D64),"",IF(AND(YEAR(B64)=YEAR(D64),MONTH(B64)=MONTH(D64)),0,FLOOR((IF(IF(DAY(B64)=1, B64,DATE(YEAR(B64),MONTH(B64)+1,1))&lt;IF(D64= DATE(YEAR(D64),MONTH(D64)+1,DAY(0)), D64, DATE(YEAR(D64), MONTH(D64),1)),DATEDIF(IF(DAY(B64)=1, B64,DATE(YEAR(B64),MONTH(B64)+1,1)),IF(D64= DATE(YEAR(D64),MONTH(D64)+1,DAY(0)), D64+1, DATE(YEAR(D64), MONTH(D64),1)),"M"),0) + FLOOR((DATEDIF(B64,IF(DAY(B64)=1,B64,DATE(YEAR(B64),MONTH(B64)+1,1)),"D") + DATEDIF(IF(D64=DATE(YEAR(D64),MONTH(D64)+1,DAY(0)),D64,DATE(YEAR(D64), MONTH(D64),0)),D64,"D"))/30,1))/12,1))))</f>
        <v/>
      </c>
      <c r="I64" s="575"/>
      <c r="J64" s="24" t="str">
        <f t="shared" ref="J64:J70" si="14">IF(B64="","",IF(OR(ISBLANK(B64),ISBLANK(D64),ISBLANK(D64),B64&gt;D64),"",IF(AND(YEAR(B64)=YEAR(D64), MONTH(B64)=MONTH(D64),NOT(AND(DAY(B64)=1,D64=DATE(YEAR(D64),MONTH(D64+1),DAY(0))))),0,MOD(IF(IF(DAY(B64)=1, B64,DATE(YEAR(B64),MONTH(B64)+1,1))&lt;IF(D64= DATE(YEAR(D64),MONTH(D64)+1,DAY(0)), D64, DATE(YEAR(D64), MONTH(D64),1)),DATEDIF(IF(DAY(B64)=1, B64,DATE(YEAR(B64),MONTH(B64)+1,1)),IF(D64= DATE(YEAR(D64),MONTH(D64)+1,DAY(0)), D64+1, DATE(YEAR(D64), MONTH(D64),1)),"M"),0) + FLOOR((DATEDIF(B64,IF(DAY(B64)=1,B64,DATE(YEAR(B64),MONTH(B64)+1,1)),"D") + DATEDIF(IF(D64=DATE(YEAR(D64),MONTH(D64)+1,DAY(0)),D64,DATE(YEAR(D64), MONTH(D64),0)),D64,"D"))/30,1),12))))</f>
        <v/>
      </c>
      <c r="K64" s="574" t="str">
        <f t="shared" ref="K64:K70" si="15">IF(B64="","",IF(OR(ISBLANK(B64),ISBLANK(D64),ISBLANK(D64),B64&gt;D64),"",IF(AND(YEAR(B64)=YEAR(D64), MONTH(B64)=MONTH(D64),NOT(AND(DAY(B64)=1,D64=DATE(YEAR(D64),MONTH(D64+1),DAY(0))))),DATEDIF(B64,D64,"D")+1, MOD(DATEDIF(B64,IF(DAY(B64)=1,B64,DATE(YEAR(B64),MONTH(B64)+1,1)),"D") + DATEDIF(IF(D64=DATE(YEAR(D64),MONTH(D64)+1,DAY(0)),D64,DATE(YEAR(D64), MONTH(D64),0)),D64,"D"),30))))</f>
        <v/>
      </c>
      <c r="L64" s="576"/>
      <c r="M64" s="575"/>
      <c r="N64" s="563"/>
      <c r="O64" s="564"/>
      <c r="P64" s="564"/>
      <c r="Q64" s="564"/>
      <c r="R64" s="564"/>
      <c r="S64" s="564"/>
      <c r="T64" s="564"/>
      <c r="U64" s="564"/>
      <c r="V64" s="564"/>
      <c r="W64" s="564"/>
      <c r="X64" s="565"/>
      <c r="Z64" s="123" t="str">
        <f t="shared" si="8"/>
        <v/>
      </c>
      <c r="AA64" s="123" t="str">
        <f t="shared" si="9"/>
        <v/>
      </c>
      <c r="AB64" s="136">
        <f t="shared" si="10"/>
        <v>0</v>
      </c>
      <c r="AC64" s="137">
        <f t="shared" si="11"/>
        <v>0</v>
      </c>
      <c r="AD64" s="138">
        <f t="shared" si="12"/>
        <v>0</v>
      </c>
      <c r="AE64" s="133"/>
      <c r="AF64" s="133"/>
      <c r="AG64" s="133"/>
      <c r="AH64" s="133"/>
      <c r="AI64" s="133"/>
      <c r="AJ64" s="133"/>
      <c r="AK64" s="133"/>
      <c r="AL64" s="133"/>
      <c r="AM64" s="133"/>
      <c r="AN64" s="142"/>
      <c r="AO64" s="133"/>
      <c r="AP64" s="133"/>
      <c r="BE64" s="1"/>
      <c r="BL64" s="1"/>
    </row>
    <row r="65" spans="1:64" x14ac:dyDescent="0.2">
      <c r="A65" s="36"/>
      <c r="B65" s="554" t="str">
        <f t="shared" si="6"/>
        <v/>
      </c>
      <c r="C65" s="555"/>
      <c r="D65" s="554" t="str">
        <f t="shared" si="7"/>
        <v/>
      </c>
      <c r="E65" s="556"/>
      <c r="F65" s="556"/>
      <c r="G65" s="555"/>
      <c r="H65" s="574" t="str">
        <f t="shared" si="13"/>
        <v/>
      </c>
      <c r="I65" s="575"/>
      <c r="J65" s="24" t="str">
        <f t="shared" si="14"/>
        <v/>
      </c>
      <c r="K65" s="574" t="str">
        <f t="shared" si="15"/>
        <v/>
      </c>
      <c r="L65" s="576"/>
      <c r="M65" s="575"/>
      <c r="N65" s="563"/>
      <c r="O65" s="564"/>
      <c r="P65" s="564"/>
      <c r="Q65" s="564"/>
      <c r="R65" s="564"/>
      <c r="S65" s="564"/>
      <c r="T65" s="564"/>
      <c r="U65" s="564"/>
      <c r="V65" s="564"/>
      <c r="W65" s="564"/>
      <c r="X65" s="565"/>
      <c r="Z65" s="123" t="str">
        <f t="shared" si="8"/>
        <v/>
      </c>
      <c r="AA65" s="123" t="str">
        <f t="shared" si="9"/>
        <v/>
      </c>
      <c r="AB65" s="136">
        <f t="shared" si="10"/>
        <v>0</v>
      </c>
      <c r="AC65" s="137">
        <f t="shared" si="11"/>
        <v>0</v>
      </c>
      <c r="AD65" s="138">
        <f t="shared" si="12"/>
        <v>0</v>
      </c>
      <c r="AE65" s="133"/>
      <c r="AF65" s="133"/>
      <c r="AG65" s="133"/>
      <c r="AH65" s="133"/>
      <c r="AI65" s="133"/>
      <c r="AJ65" s="133"/>
      <c r="AK65" s="133"/>
      <c r="AL65" s="133"/>
      <c r="AM65" s="133"/>
      <c r="AN65" s="133"/>
      <c r="AO65" s="133"/>
      <c r="AP65" s="133"/>
      <c r="BE65" s="1"/>
      <c r="BL65" s="1"/>
    </row>
    <row r="66" spans="1:64" x14ac:dyDescent="0.2">
      <c r="A66" s="36"/>
      <c r="B66" s="554" t="str">
        <f t="shared" si="6"/>
        <v/>
      </c>
      <c r="C66" s="555"/>
      <c r="D66" s="554" t="str">
        <f t="shared" si="7"/>
        <v/>
      </c>
      <c r="E66" s="556"/>
      <c r="F66" s="556"/>
      <c r="G66" s="555"/>
      <c r="H66" s="574" t="str">
        <f t="shared" si="13"/>
        <v/>
      </c>
      <c r="I66" s="575"/>
      <c r="J66" s="24" t="str">
        <f t="shared" si="14"/>
        <v/>
      </c>
      <c r="K66" s="574" t="str">
        <f t="shared" si="15"/>
        <v/>
      </c>
      <c r="L66" s="576"/>
      <c r="M66" s="575"/>
      <c r="N66" s="563"/>
      <c r="O66" s="564"/>
      <c r="P66" s="564"/>
      <c r="Q66" s="564"/>
      <c r="R66" s="564"/>
      <c r="S66" s="564"/>
      <c r="T66" s="564"/>
      <c r="U66" s="564"/>
      <c r="V66" s="564"/>
      <c r="W66" s="564"/>
      <c r="X66" s="565"/>
      <c r="Z66" s="123" t="str">
        <f t="shared" si="8"/>
        <v/>
      </c>
      <c r="AA66" s="123" t="str">
        <f t="shared" si="9"/>
        <v/>
      </c>
      <c r="AB66" s="136">
        <f t="shared" si="10"/>
        <v>0</v>
      </c>
      <c r="AC66" s="137">
        <f t="shared" si="11"/>
        <v>0</v>
      </c>
      <c r="AD66" s="138">
        <f t="shared" si="12"/>
        <v>0</v>
      </c>
      <c r="AE66" s="133"/>
      <c r="AF66" s="133"/>
      <c r="AG66" s="133"/>
      <c r="AH66" s="133"/>
      <c r="AI66" s="133"/>
      <c r="AJ66" s="133"/>
      <c r="AK66" s="133"/>
      <c r="AL66" s="133"/>
      <c r="AM66" s="133"/>
      <c r="AN66" s="133"/>
      <c r="AO66" s="133"/>
      <c r="AP66" s="133"/>
      <c r="BE66" s="1"/>
      <c r="BL66" s="1"/>
    </row>
    <row r="67" spans="1:64" x14ac:dyDescent="0.2">
      <c r="A67" s="36"/>
      <c r="B67" s="554" t="str">
        <f t="shared" si="6"/>
        <v/>
      </c>
      <c r="C67" s="555"/>
      <c r="D67" s="554" t="str">
        <f t="shared" si="7"/>
        <v/>
      </c>
      <c r="E67" s="556"/>
      <c r="F67" s="556"/>
      <c r="G67" s="555"/>
      <c r="H67" s="574" t="str">
        <f t="shared" si="13"/>
        <v/>
      </c>
      <c r="I67" s="575"/>
      <c r="J67" s="24" t="str">
        <f t="shared" si="14"/>
        <v/>
      </c>
      <c r="K67" s="574" t="str">
        <f t="shared" si="15"/>
        <v/>
      </c>
      <c r="L67" s="576"/>
      <c r="M67" s="575"/>
      <c r="N67" s="563"/>
      <c r="O67" s="564"/>
      <c r="P67" s="564"/>
      <c r="Q67" s="564"/>
      <c r="R67" s="564"/>
      <c r="S67" s="564"/>
      <c r="T67" s="564"/>
      <c r="U67" s="564"/>
      <c r="V67" s="564"/>
      <c r="W67" s="564"/>
      <c r="X67" s="565"/>
      <c r="Z67" s="123" t="str">
        <f t="shared" si="8"/>
        <v/>
      </c>
      <c r="AA67" s="123" t="str">
        <f t="shared" si="9"/>
        <v/>
      </c>
      <c r="AB67" s="136">
        <f t="shared" si="10"/>
        <v>0</v>
      </c>
      <c r="AC67" s="137">
        <f t="shared" si="11"/>
        <v>0</v>
      </c>
      <c r="AD67" s="138">
        <f t="shared" si="12"/>
        <v>0</v>
      </c>
      <c r="AE67" s="133"/>
      <c r="AF67" s="133"/>
      <c r="AG67" s="133"/>
      <c r="AH67" s="133"/>
      <c r="AI67" s="133"/>
      <c r="AJ67" s="133"/>
      <c r="AK67" s="133"/>
      <c r="AL67" s="133"/>
      <c r="AM67" s="133"/>
      <c r="AN67" s="133"/>
      <c r="AO67" s="133"/>
      <c r="AP67" s="133"/>
      <c r="BE67" s="1"/>
      <c r="BL67" s="1"/>
    </row>
    <row r="68" spans="1:64" x14ac:dyDescent="0.2">
      <c r="A68" s="36"/>
      <c r="B68" s="554" t="str">
        <f t="shared" si="6"/>
        <v/>
      </c>
      <c r="C68" s="555"/>
      <c r="D68" s="554" t="str">
        <f t="shared" si="7"/>
        <v/>
      </c>
      <c r="E68" s="556"/>
      <c r="F68" s="556"/>
      <c r="G68" s="555"/>
      <c r="H68" s="574" t="str">
        <f t="shared" si="13"/>
        <v/>
      </c>
      <c r="I68" s="575"/>
      <c r="J68" s="24" t="str">
        <f t="shared" si="14"/>
        <v/>
      </c>
      <c r="K68" s="574" t="str">
        <f t="shared" si="15"/>
        <v/>
      </c>
      <c r="L68" s="576"/>
      <c r="M68" s="575"/>
      <c r="N68" s="563"/>
      <c r="O68" s="564"/>
      <c r="P68" s="564"/>
      <c r="Q68" s="564"/>
      <c r="R68" s="564"/>
      <c r="S68" s="564"/>
      <c r="T68" s="564"/>
      <c r="U68" s="564"/>
      <c r="V68" s="564"/>
      <c r="W68" s="564"/>
      <c r="X68" s="565"/>
      <c r="Z68" s="123" t="str">
        <f t="shared" si="8"/>
        <v/>
      </c>
      <c r="AA68" s="123" t="str">
        <f t="shared" si="9"/>
        <v/>
      </c>
      <c r="AB68" s="136">
        <f t="shared" si="10"/>
        <v>0</v>
      </c>
      <c r="AC68" s="137">
        <f t="shared" si="11"/>
        <v>0</v>
      </c>
      <c r="AD68" s="138">
        <f t="shared" si="12"/>
        <v>0</v>
      </c>
      <c r="AE68" s="133"/>
      <c r="AF68" s="133"/>
      <c r="AG68" s="133"/>
      <c r="AH68" s="133"/>
      <c r="AI68" s="133"/>
      <c r="AJ68" s="133"/>
      <c r="AK68" s="133"/>
      <c r="AL68" s="133"/>
      <c r="AM68" s="133"/>
      <c r="AN68" s="133"/>
      <c r="AO68" s="133"/>
      <c r="AP68" s="133"/>
      <c r="BE68" s="1"/>
      <c r="BL68" s="1"/>
    </row>
    <row r="69" spans="1:64" x14ac:dyDescent="0.2">
      <c r="A69" s="36"/>
      <c r="B69" s="554" t="str">
        <f t="shared" si="6"/>
        <v/>
      </c>
      <c r="C69" s="555"/>
      <c r="D69" s="554" t="str">
        <f t="shared" si="7"/>
        <v/>
      </c>
      <c r="E69" s="556"/>
      <c r="F69" s="556"/>
      <c r="G69" s="555"/>
      <c r="H69" s="574" t="str">
        <f t="shared" si="13"/>
        <v/>
      </c>
      <c r="I69" s="575"/>
      <c r="J69" s="24" t="str">
        <f t="shared" si="14"/>
        <v/>
      </c>
      <c r="K69" s="574" t="str">
        <f t="shared" si="15"/>
        <v/>
      </c>
      <c r="L69" s="576"/>
      <c r="M69" s="575"/>
      <c r="N69" s="563"/>
      <c r="O69" s="564"/>
      <c r="P69" s="564"/>
      <c r="Q69" s="564"/>
      <c r="R69" s="564"/>
      <c r="S69" s="564"/>
      <c r="T69" s="564"/>
      <c r="U69" s="564"/>
      <c r="V69" s="564"/>
      <c r="W69" s="564"/>
      <c r="X69" s="565"/>
      <c r="Z69" s="123" t="str">
        <f t="shared" si="8"/>
        <v/>
      </c>
      <c r="AA69" s="123" t="str">
        <f t="shared" si="9"/>
        <v/>
      </c>
      <c r="AB69" s="136">
        <f t="shared" si="10"/>
        <v>0</v>
      </c>
      <c r="AC69" s="137">
        <f t="shared" si="11"/>
        <v>0</v>
      </c>
      <c r="AD69" s="138">
        <f t="shared" si="12"/>
        <v>0</v>
      </c>
      <c r="AE69" s="133"/>
      <c r="AF69" s="133"/>
      <c r="AG69" s="133"/>
      <c r="AH69" s="133"/>
      <c r="AI69" s="133"/>
      <c r="AJ69" s="133"/>
      <c r="AK69" s="133"/>
      <c r="AL69" s="133"/>
      <c r="AM69" s="133"/>
      <c r="AN69" s="133"/>
      <c r="AO69" s="133"/>
      <c r="AP69" s="133"/>
      <c r="BE69" s="1"/>
      <c r="BL69" s="1"/>
    </row>
    <row r="70" spans="1:64" ht="19.5" customHeight="1" x14ac:dyDescent="0.2">
      <c r="A70" s="36"/>
      <c r="B70" s="554" t="str">
        <f t="shared" si="6"/>
        <v/>
      </c>
      <c r="C70" s="555"/>
      <c r="D70" s="554" t="str">
        <f t="shared" si="7"/>
        <v/>
      </c>
      <c r="E70" s="556"/>
      <c r="F70" s="556"/>
      <c r="G70" s="555"/>
      <c r="H70" s="582" t="str">
        <f t="shared" si="13"/>
        <v/>
      </c>
      <c r="I70" s="583"/>
      <c r="J70" s="64" t="str">
        <f t="shared" si="14"/>
        <v/>
      </c>
      <c r="K70" s="584" t="str">
        <f t="shared" si="15"/>
        <v/>
      </c>
      <c r="L70" s="585"/>
      <c r="M70" s="586"/>
      <c r="N70" s="587"/>
      <c r="O70" s="588"/>
      <c r="P70" s="588"/>
      <c r="Q70" s="588"/>
      <c r="R70" s="588"/>
      <c r="S70" s="588"/>
      <c r="T70" s="588"/>
      <c r="U70" s="588"/>
      <c r="V70" s="588"/>
      <c r="W70" s="588"/>
      <c r="X70" s="589"/>
      <c r="Z70" s="123" t="str">
        <f t="shared" si="8"/>
        <v/>
      </c>
      <c r="AA70" s="123" t="str">
        <f t="shared" si="9"/>
        <v/>
      </c>
      <c r="AB70" s="136">
        <f t="shared" si="10"/>
        <v>0</v>
      </c>
      <c r="AC70" s="137">
        <f t="shared" si="11"/>
        <v>0</v>
      </c>
      <c r="AD70" s="143">
        <f t="shared" si="12"/>
        <v>0</v>
      </c>
      <c r="AE70" s="133"/>
      <c r="AF70" s="133"/>
      <c r="AG70" s="133"/>
      <c r="AH70" s="133"/>
      <c r="AI70" s="133"/>
      <c r="AJ70" s="133"/>
      <c r="AK70" s="133"/>
      <c r="AL70" s="133"/>
      <c r="AM70" s="133"/>
      <c r="AN70" s="133"/>
      <c r="AO70" s="133"/>
      <c r="AP70" s="133"/>
      <c r="BE70" s="1"/>
      <c r="BL70" s="1"/>
    </row>
    <row r="71" spans="1:64" ht="18.75" customHeight="1" x14ac:dyDescent="0.2">
      <c r="A71" s="36"/>
      <c r="B71" s="37"/>
      <c r="C71" s="37"/>
      <c r="D71" s="590" t="s">
        <v>43</v>
      </c>
      <c r="E71" s="590"/>
      <c r="F71" s="590"/>
      <c r="G71" s="591"/>
      <c r="H71" s="592">
        <f>SUM(H60:H70) + FLOOR((SUM(J60:J70) + FLOOR(SUM(K60:K70)/30,1))/12,1)</f>
        <v>0</v>
      </c>
      <c r="I71" s="592"/>
      <c r="J71" s="81">
        <f>MOD((SUM(J60:J70) + FLOOR(SUM(K60:K70)/30,1)),12)</f>
        <v>0</v>
      </c>
      <c r="K71" s="593">
        <f>MOD(SUM(K60:K70),30)</f>
        <v>0</v>
      </c>
      <c r="L71" s="594"/>
      <c r="M71" s="595"/>
      <c r="N71" s="596"/>
      <c r="O71" s="597"/>
      <c r="P71" s="597"/>
      <c r="Q71" s="597"/>
      <c r="R71" s="597"/>
      <c r="S71" s="597"/>
      <c r="T71" s="597"/>
      <c r="U71" s="597"/>
      <c r="V71" s="597"/>
      <c r="W71" s="597"/>
      <c r="X71" s="598"/>
      <c r="Z71" s="132"/>
      <c r="AA71" s="132"/>
      <c r="AB71" s="144"/>
      <c r="AC71" s="145"/>
      <c r="AD71" s="146"/>
      <c r="AE71" s="133"/>
      <c r="AF71" s="133"/>
      <c r="AG71" s="133"/>
      <c r="AH71" s="133"/>
      <c r="AI71" s="133"/>
      <c r="AJ71" s="133"/>
      <c r="AK71" s="133"/>
      <c r="AL71" s="133"/>
      <c r="AM71" s="133"/>
      <c r="AN71" s="133"/>
      <c r="AO71" s="133"/>
      <c r="AP71" s="133"/>
      <c r="BE71" s="1"/>
      <c r="BL71" s="1"/>
    </row>
    <row r="72" spans="1:64" ht="18.75" customHeight="1" x14ac:dyDescent="0.2">
      <c r="A72" s="36"/>
      <c r="B72" s="37"/>
      <c r="C72" s="37"/>
      <c r="D72" s="33"/>
      <c r="E72" s="33"/>
      <c r="F72" s="33"/>
      <c r="G72" s="33"/>
      <c r="H72" s="87"/>
      <c r="I72" s="87"/>
      <c r="J72" s="87"/>
      <c r="K72" s="87"/>
      <c r="L72" s="87"/>
      <c r="M72" s="33"/>
      <c r="N72" s="36"/>
      <c r="O72" s="36"/>
      <c r="P72" s="36"/>
      <c r="Q72" s="36"/>
      <c r="R72" s="36"/>
      <c r="S72" s="36"/>
      <c r="T72" s="36"/>
      <c r="U72" s="36"/>
      <c r="V72" s="36"/>
      <c r="W72" s="36"/>
      <c r="X72" s="36"/>
      <c r="Z72" s="132"/>
      <c r="AA72" s="132"/>
      <c r="AB72" s="147"/>
      <c r="AC72" s="148"/>
      <c r="AD72" s="147"/>
      <c r="AE72" s="133"/>
      <c r="AF72" s="133"/>
      <c r="AG72" s="133"/>
      <c r="AH72" s="133"/>
      <c r="AI72" s="133"/>
      <c r="AJ72" s="133"/>
      <c r="AK72" s="133"/>
      <c r="AL72" s="133"/>
      <c r="AM72" s="133"/>
      <c r="AN72" s="133"/>
      <c r="AO72" s="133"/>
      <c r="AP72" s="133"/>
      <c r="BE72" s="1"/>
      <c r="BL72" s="1"/>
    </row>
    <row r="73" spans="1:64" ht="18.75" customHeight="1" x14ac:dyDescent="0.2">
      <c r="A73" s="36"/>
      <c r="B73" s="37"/>
      <c r="C73" s="37"/>
      <c r="D73" s="33"/>
      <c r="E73" s="33"/>
      <c r="F73" s="33"/>
      <c r="G73" s="33"/>
      <c r="H73" s="87"/>
      <c r="I73" s="87"/>
      <c r="J73" s="87"/>
      <c r="K73" s="87"/>
      <c r="L73" s="87"/>
      <c r="M73" s="33"/>
      <c r="N73" s="36"/>
      <c r="O73" s="36"/>
      <c r="P73" s="36"/>
      <c r="Q73" s="36"/>
      <c r="R73" s="36"/>
      <c r="S73" s="36"/>
      <c r="T73" s="36"/>
      <c r="U73" s="36"/>
      <c r="V73" s="36"/>
      <c r="W73" s="36"/>
      <c r="X73" s="36"/>
      <c r="Z73" s="132"/>
      <c r="AA73" s="132"/>
      <c r="AB73" s="147"/>
      <c r="AC73" s="148"/>
      <c r="AD73" s="147"/>
      <c r="AE73" s="133"/>
      <c r="AF73" s="133"/>
      <c r="AG73" s="133"/>
      <c r="AH73" s="133"/>
      <c r="AI73" s="133"/>
      <c r="AJ73" s="133"/>
      <c r="AK73" s="133"/>
      <c r="AL73" s="133"/>
      <c r="AM73" s="133"/>
      <c r="AN73" s="133"/>
      <c r="AO73" s="133"/>
      <c r="AP73" s="133"/>
      <c r="BE73" s="1"/>
      <c r="BL73" s="1"/>
    </row>
    <row r="74" spans="1:64" ht="33.75" customHeight="1" x14ac:dyDescent="0.2">
      <c r="A74" s="97" t="s">
        <v>37</v>
      </c>
      <c r="B74" s="99" t="s">
        <v>155</v>
      </c>
      <c r="C74" s="100"/>
      <c r="D74" s="100"/>
      <c r="E74" s="100"/>
      <c r="F74" s="100"/>
      <c r="G74" s="101"/>
      <c r="H74" s="101"/>
      <c r="I74" s="101"/>
      <c r="J74" s="101"/>
      <c r="K74" s="101"/>
      <c r="L74" s="101"/>
      <c r="M74" s="101"/>
      <c r="N74" s="101"/>
      <c r="O74" s="101"/>
      <c r="P74" s="101"/>
      <c r="Q74" s="102"/>
      <c r="R74" s="101"/>
      <c r="S74" s="101"/>
      <c r="T74" s="101"/>
      <c r="U74" s="102"/>
      <c r="V74" s="102"/>
      <c r="W74" s="102"/>
      <c r="X74" s="103"/>
      <c r="Z74" s="132"/>
      <c r="AA74" s="132"/>
      <c r="AB74" s="133"/>
      <c r="AC74" s="133"/>
      <c r="AD74" s="133"/>
      <c r="AE74" s="133"/>
      <c r="AF74" s="133"/>
      <c r="AG74" s="133"/>
      <c r="AH74" s="133"/>
      <c r="AI74" s="133"/>
      <c r="AJ74" s="133"/>
      <c r="AK74" s="133"/>
      <c r="AL74" s="133"/>
      <c r="AM74" s="133"/>
      <c r="AN74" s="133"/>
      <c r="AO74" s="133"/>
      <c r="AP74" s="133"/>
      <c r="BE74" s="1"/>
      <c r="BL74" s="1"/>
    </row>
    <row r="75" spans="1:64" ht="16.5" customHeight="1" x14ac:dyDescent="0.2">
      <c r="A75" s="36"/>
      <c r="B75" s="570" t="s">
        <v>1</v>
      </c>
      <c r="C75" s="569"/>
      <c r="D75" s="570" t="s">
        <v>2</v>
      </c>
      <c r="E75" s="566"/>
      <c r="F75" s="566"/>
      <c r="G75" s="569"/>
      <c r="H75" s="571" t="s">
        <v>3</v>
      </c>
      <c r="I75" s="572"/>
      <c r="J75" s="6" t="s">
        <v>4</v>
      </c>
      <c r="K75" s="571" t="s">
        <v>24</v>
      </c>
      <c r="L75" s="573"/>
      <c r="M75" s="572"/>
      <c r="N75" s="570" t="s">
        <v>20</v>
      </c>
      <c r="O75" s="566"/>
      <c r="P75" s="566"/>
      <c r="Q75" s="566"/>
      <c r="R75" s="566"/>
      <c r="S75" s="566"/>
      <c r="T75" s="566"/>
      <c r="U75" s="566"/>
      <c r="V75" s="566"/>
      <c r="W75" s="566"/>
      <c r="X75" s="569"/>
      <c r="Z75" s="132"/>
      <c r="AA75" s="132">
        <v>41274</v>
      </c>
      <c r="AB75" s="133"/>
      <c r="AC75" s="133"/>
      <c r="AD75" s="133"/>
      <c r="AE75" s="133"/>
      <c r="AF75" s="132">
        <v>41275</v>
      </c>
      <c r="AG75" s="132"/>
      <c r="AH75" s="133"/>
      <c r="AI75" s="133"/>
      <c r="AJ75" s="133"/>
      <c r="AK75" s="133"/>
      <c r="AL75" s="133"/>
      <c r="AM75" s="133"/>
      <c r="AN75" s="142"/>
      <c r="AO75" s="133"/>
      <c r="AP75" s="133"/>
      <c r="BE75" s="1"/>
      <c r="BL75" s="1"/>
    </row>
    <row r="76" spans="1:64" x14ac:dyDescent="0.2">
      <c r="A76" s="36"/>
      <c r="B76" s="577"/>
      <c r="C76" s="578"/>
      <c r="D76" s="579"/>
      <c r="E76" s="580"/>
      <c r="F76" s="580"/>
      <c r="G76" s="581"/>
      <c r="H76" s="557" t="str">
        <f>+IF(OR(ISBLANK(B76),ISBLANK(D76),B76&gt;D76),"",IF(AND(YEAR(B76)=YEAR(D76),MONTH(B76)=MONTH(D76)),0,FLOOR((IF(IF(DAY(B76)=1,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MONTH(D76),0)),D76,"D"))/30,1))/12,1)))</f>
        <v/>
      </c>
      <c r="I76" s="558"/>
      <c r="J76" s="22" t="str">
        <f>+IF(OR(ISBLANK(B76),ISBLANK(D76),ISBLANK(D76),B76&gt;D76),"",IF(AND(YEAR(B76)=YEAR(D76), MONTH(B76)=MONTH(D76),NOT(AND(DAY(B76)=1,D76=DATE(YEAR(D76),MONTH(D76+1),DAY(0))))),0,MOD(IF(IF(DAY(B76)=1,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f>
        <v/>
      </c>
      <c r="K76" s="557" t="str">
        <f>+IF(OR(ISBLANK(B76),ISBLANK(D76),ISBLANK(D76),B76&gt;D76),"",IF(AND(YEAR(B76)=YEAR(D76), MONTH(B76)=MONTH(D76),NOT(AND(DAY(B76)=1,D76=DATE(YEAR(D76),MONTH(D76+1),DAY(0))))),DATEDIF(B76,D76,"D")+1, MOD(DATEDIF(B76,IF(DAY(B76)=1,B76,DATE(YEAR(B76),MONTH(B76)+1,1)),"D") + DATEDIF(IF(D76=DATE(YEAR(D76),MONTH(D76)+1,DAY(0)),D76,DATE(YEAR(D76), MONTH(D76),0)),D76,"D"),30)))</f>
        <v/>
      </c>
      <c r="L76" s="559"/>
      <c r="M76" s="558"/>
      <c r="N76" s="560"/>
      <c r="O76" s="561"/>
      <c r="P76" s="561"/>
      <c r="Q76" s="561"/>
      <c r="R76" s="561"/>
      <c r="S76" s="561"/>
      <c r="T76" s="561"/>
      <c r="U76" s="561"/>
      <c r="V76" s="561"/>
      <c r="W76" s="561"/>
      <c r="X76" s="562"/>
      <c r="Z76" s="123" t="str">
        <f>IF($B$76="","",+IF(AND(YEAR($B$76)&lt;2013,YEAR($D$76)&lt;2013),$B$76,IF(AND(YEAR($B$76)&lt;2013,YEAR($D$76)&gt;2012),$B$76,IF(AND(YEAR($B$76)&gt;2012,YEAR($D$76)&gt;2012),""))))</f>
        <v/>
      </c>
      <c r="AA76" s="123" t="str">
        <f>IF(OR($D$76="",AND(YEAR($B$76)&gt;2012,YEAR($D$76)&gt;2012)),"",+IF(YEAR($D$76)&lt;2013,$D$76,IF(AND(YEAR($B$76)&lt;2013,YEAR($D$76)&gt;2012),$AA$75)))</f>
        <v/>
      </c>
      <c r="AB76" s="136">
        <f>IF(Z76="",0,+IF(OR(ISBLANK(Z76),ISBLANK(AA76),Z76&gt;AA76),"",IF(AND(YEAR(Z76)=YEAR(AA76),MONTH(Z76)=MONTH(AA76)),0,FLOOR((IF(IF(DAY(Z76)=1,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MONTH(AA76),0)),AA76,"D"))/30,1))/12,1))))</f>
        <v>0</v>
      </c>
      <c r="AC76" s="137">
        <f>IF(Z76="",0,+IF(OR(ISBLANK(Z76),ISBLANK(AA76),ISBLANK(AA76),Z76&gt;AA76),"",IF(AND(YEAR(Z76)=YEAR(AA76), MONTH(Z76)=MONTH(AA76),NOT(AND(DAY(Z76)=1,AA76=DATE(YEAR(AA76),MONTH(AA76+1),DAY(0))))),0,MOD(IF(IF(DAY(Z76)=1,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f>
        <v>0</v>
      </c>
      <c r="AD76" s="138">
        <f>IF(Z76="",0,+IF(OR(ISBLANK(Z76),ISBLANK(AA76),ISBLANK(AA76),Z76&gt;AA76),"",IF(AND(YEAR(Z76)=YEAR(AA76), MONTH(Z76)=MONTH(AA76),NOT(AND(DAY(Z76)=1,AA76=DATE(YEAR(AA76),MONTH(AA76+1),DAY(0))))),DATEDIF(Z76,AA76,"D")+1, MOD(DATEDIF(Z76,IF(DAY(Z76)=1,Z76,DATE(YEAR(Z76),MONTH(Z76)+1,1)),"D") + DATEDIF(IF(AA76=DATE(YEAR(AA76),MONTH(AA76)+1,DAY(0)),AA76,DATE(YEAR(AA76), MONTH(AA76),0)),AA76,"D"),30))))</f>
        <v>0</v>
      </c>
      <c r="AE76" s="133"/>
      <c r="AF76" s="123" t="str">
        <f>IF($B$76="","",+IF(AND(YEAR($B$76)&lt;2013,YEAR($D$76)&lt;2013),"",IF(AND(YEAR($B$76)&lt;2013,YEAR($D$76)&gt;2012),$AF$75,IF(AND(YEAR($B$76)&gt;2012,YEAR($D$76)&gt;2012),$B$76,""))))</f>
        <v/>
      </c>
      <c r="AG76" s="123" t="str">
        <f>IF($D$76="","",+IF(YEAR($D$76)&lt;2013,"",$D$76))</f>
        <v/>
      </c>
      <c r="AH76" s="136">
        <f>IF(AF76="",0,+IF(OR(ISBLANK(AF76),ISBLANK(AG76),AF76&gt;AG76),"",IF(AND(YEAR(AF76)=YEAR(AG76),MONTH(AF76)=MONTH(AG76)),0,FLOOR((IF(IF(DAY(AF76)=1, AF76,DATE(YEAR(AF76),MONTH(AF76)+1,1))&lt;IF(AG76= DATE(YEAR(AG76),MONTH(AG76)+1,DAY(0)), AG76, DATE(YEAR(AG76), MONTH(AG76),1)),DATEDIF(IF(DAY(AF76)=1, AF76,DATE(YEAR(AF76),MONTH(AF76)+1,1)),IF(AG76= DATE(YEAR(AG76),MONTH(AG76)+1,DAY(0)), AG76+1, DATE(YEAR(AG76), MONTH(AG76),1)),"M"),0) + FLOOR((DATEDIF(AF76,IF(DAY(AF76)=1,AF76,DATE(YEAR(AF76),MONTH(AF76)+1,1)),"D") + DATEDIF(IF(AG76=DATE(YEAR(AG76),MONTH(AG76)+1,DAY(0)),AG76,DATE(YEAR(AG76), MONTH(AG76),0)),AG76,"D"))/30,1))/12,1))))</f>
        <v>0</v>
      </c>
      <c r="AI76" s="137">
        <f>IF(AF76="",0,+IF(OR(ISBLANK(AF76),ISBLANK(AG76),ISBLANK(AG76),AF76&gt;AG76),"",IF(AND(YEAR(AF76)=YEAR(AG76), MONTH(AF76)=MONTH(AG76),NOT(AND(DAY(AF76)=1,AG76=DATE(YEAR(AG76),MONTH(AG76+1),DAY(0))))),0,MOD(IF(IF(DAY(AF76)=1, AF76,DATE(YEAR(AF76),MONTH(AF76)+1,1))&lt;IF(AG76= DATE(YEAR(AG76),MONTH(AG76)+1,DAY(0)), AG76, DATE(YEAR(AG76), MONTH(AG76),1)),DATEDIF(IF(DAY(AF76)=1, AF76,DATE(YEAR(AF76),MONTH(AF76)+1,1)),IF(AG76= DATE(YEAR(AG76),MONTH(AG76)+1,DAY(0)), AG76+1, DATE(YEAR(AG76), MONTH(AG76),1)),"M"),0) + FLOOR((DATEDIF(AF76,IF(DAY(AF76)=1,AF76,DATE(YEAR(AF76),MONTH(AF76)+1,1)),"D") + DATEDIF(IF(AG76=DATE(YEAR(AG76),MONTH(AG76)+1,DAY(0)),AG76,DATE(YEAR(AG76), MONTH(AG76),0)),AG76,"D"))/30,1),12))))</f>
        <v>0</v>
      </c>
      <c r="AJ76" s="138">
        <f>IF(AF76="",0,+IF(OR(ISBLANK(AF76),ISBLANK(AG76),ISBLANK(AG76),AF76&gt;AG76),"",IF(AND(YEAR(AF76)=YEAR(AG76), MONTH(AF76)=MONTH(AG76),NOT(AND(DAY(AF76)=1,AG76=DATE(YEAR(AG76),MONTH(AG76+1),DAY(0))))),DATEDIF(AF76,AG76,"D")+1, MOD(DATEDIF(AF76,IF(DAY(AF76)=1,AF76,DATE(YEAR(AF76),MONTH(AF76)+1,1)),"D") + DATEDIF(IF(AG76=DATE(YEAR(AG76),MONTH(AG76)+1,DAY(0)),AG76,DATE(YEAR(AG76), MONTH(AG76),0)),AG76,"D"),30))))</f>
        <v>0</v>
      </c>
      <c r="AK76" s="133"/>
      <c r="AL76" s="133"/>
      <c r="AM76" s="133"/>
      <c r="AN76" s="133"/>
      <c r="AO76" s="133"/>
      <c r="AP76" s="133"/>
      <c r="BE76" s="1"/>
      <c r="BL76" s="1"/>
    </row>
    <row r="77" spans="1:64" x14ac:dyDescent="0.2">
      <c r="A77" s="36"/>
      <c r="B77" s="554"/>
      <c r="C77" s="555"/>
      <c r="D77" s="599"/>
      <c r="E77" s="600"/>
      <c r="F77" s="600"/>
      <c r="G77" s="601"/>
      <c r="H77" s="574" t="str">
        <f t="shared" ref="H77:H78" si="16">+IF(OR(ISBLANK(B77),ISBLANK(D77),B77&gt;D77),"",IF(AND(YEAR(B77)=YEAR(D77),MONTH(B77)=MONTH(D77)),0,FLOOR((IF(IF(DAY(B77)=1, B77,DATE(YEAR(B77),MONTH(B77)+1,1))&lt;IF(D77= DATE(YEAR(D77),MONTH(D77)+1,DAY(0)), D77, DATE(YEAR(D77), MONTH(D77),1)),DATEDIF(IF(DAY(B77)=1, B77,DATE(YEAR(B77),MONTH(B77)+1,1)),IF(D77= DATE(YEAR(D77),MONTH(D77)+1,DAY(0)), D77+1, DATE(YEAR(D77), MONTH(D77),1)),"M"),0) + FLOOR((DATEDIF(B77,IF(DAY(B77)=1,B77,DATE(YEAR(B77),MONTH(B77)+1,1)),"D") + DATEDIF(IF(D77=DATE(YEAR(D77),MONTH(D77)+1,DAY(0)),D77,DATE(YEAR(D77), MONTH(D77),0)),D77,"D"))/30,1))/12,1)))</f>
        <v/>
      </c>
      <c r="I77" s="575"/>
      <c r="J77" s="24" t="str">
        <f t="shared" ref="J77:J94" si="17">+IF(OR(ISBLANK(B77),ISBLANK(D77),ISBLANK(D77),B77&gt;D77),"",IF(AND(YEAR(B77)=YEAR(D77), MONTH(B77)=MONTH(D77),NOT(AND(DAY(B77)=1,D77=DATE(YEAR(D77),MONTH(D77+1),DAY(0))))),0,MOD(IF(IF(DAY(B77)=1, B77,DATE(YEAR(B77),MONTH(B77)+1,1))&lt;IF(D77= DATE(YEAR(D77),MONTH(D77)+1,DAY(0)), D77, DATE(YEAR(D77), MONTH(D77),1)),DATEDIF(IF(DAY(B77)=1, B77,DATE(YEAR(B77),MONTH(B77)+1,1)),IF(D77= DATE(YEAR(D77),MONTH(D77)+1,DAY(0)), D77+1, DATE(YEAR(D77), MONTH(D77),1)),"M"),0) + FLOOR((DATEDIF(B77,IF(DAY(B77)=1,B77,DATE(YEAR(B77),MONTH(B77)+1,1)),"D") + DATEDIF(IF(D77=DATE(YEAR(D77),MONTH(D77)+1,DAY(0)),D77,DATE(YEAR(D77), MONTH(D77),0)),D77,"D"))/30,1),12)))</f>
        <v/>
      </c>
      <c r="K77" s="574" t="str">
        <f t="shared" ref="K77:K94" si="18">+IF(OR(ISBLANK(B77),ISBLANK(D77),ISBLANK(D77),B77&gt;D77),"",IF(AND(YEAR(B77)=YEAR(D77), MONTH(B77)=MONTH(D77),NOT(AND(DAY(B77)=1,D77=DATE(YEAR(D77),MONTH(D77+1),DAY(0))))),DATEDIF(B77,D77,"D")+1, MOD(DATEDIF(B77,IF(DAY(B77)=1,B77,DATE(YEAR(B77),MONTH(B77)+1,1)),"D") + DATEDIF(IF(D77=DATE(YEAR(D77),MONTH(D77)+1,DAY(0)),D77,DATE(YEAR(D77), MONTH(D77),0)),D77,"D"),30)))</f>
        <v/>
      </c>
      <c r="L77" s="576"/>
      <c r="M77" s="575"/>
      <c r="N77" s="563"/>
      <c r="O77" s="564"/>
      <c r="P77" s="564"/>
      <c r="Q77" s="564"/>
      <c r="R77" s="564"/>
      <c r="S77" s="564"/>
      <c r="T77" s="564"/>
      <c r="U77" s="564"/>
      <c r="V77" s="564"/>
      <c r="W77" s="564"/>
      <c r="X77" s="565"/>
      <c r="Z77" s="123" t="str">
        <f t="shared" ref="Z77:Z86" si="19">IF($B$91="","",+IF(AND(YEAR($B$91)&lt;2013,YEAR($D$91)&lt;2013),$B$91,IF(AND(YEAR($B$91)&lt;2013,YEAR($D$91)&gt;2012),$B$91,IF(AND(YEAR($B$91)&gt;2012,YEAR($D$91)&gt;2012),""))))</f>
        <v/>
      </c>
      <c r="AA77" s="123" t="str">
        <f t="shared" ref="AA77:AA86" si="20">IF(OR($D$91="",AND(YEAR($B$91)&gt;2012,YEAR($D$91)&gt;2012)),"",+IF(YEAR($D$91)&lt;2013,$D$91,IF(AND(YEAR($B$91)&lt;2013,YEAR($D$91)&gt;2012),$AA$75)))</f>
        <v/>
      </c>
      <c r="AB77" s="136">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37">
        <f>IF(Z77="",0,+IF(OR(ISBLANK(Z77),ISBLANK(AA77),ISBLANK(AA77),Z77&gt;AA77),"",IF(AND(YEAR(Z77)=YEAR(AA77), MONTH(Z77)=MONTH(AA77),NOT(AND(DAY(Z77)=1,AA77=DATE(YEAR(AA77),MONTH(AA77+1),DAY(0))))),0,MOD(IF(IF(DAY(Z77)=1,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f>
        <v>0</v>
      </c>
      <c r="AD77" s="138">
        <f>IF(Z77="",0,+IF(OR(ISBLANK(Z77),ISBLANK(AA77),ISBLANK(AA77),Z77&gt;AA77),"",IF(AND(YEAR(Z77)=YEAR(AA77), MONTH(Z77)=MONTH(AA77),NOT(AND(DAY(Z77)=1,AA77=DATE(YEAR(AA77),MONTH(AA77+1),DAY(0))))),DATEDIF(Z77,AA77,"D")+1, MOD(DATEDIF(Z77,IF(DAY(Z77)=1,Z77,DATE(YEAR(Z77),MONTH(Z77)+1,1)),"D") + DATEDIF(IF(AA77=DATE(YEAR(AA77),MONTH(AA77)+1,DAY(0)),AA77,DATE(YEAR(AA77), MONTH(AA77),0)),AA77,"D"),30))))</f>
        <v>0</v>
      </c>
      <c r="AE77" s="133"/>
      <c r="AF77" s="123" t="str">
        <f>IF($B91="","",+IF(AND(YEAR($B91)&lt;2013,YEAR($D91)&lt;2013),"",IF(AND(YEAR($B91)&lt;2013,YEAR($D91)&gt;2012),$AF$75,IF(AND(YEAR($B91)&gt;2012,YEAR($D91)&gt;2012),$B91,""))))</f>
        <v/>
      </c>
      <c r="AG77" s="123" t="str">
        <f>IF($D91="","",+IF(YEAR($D91)&lt;2013,"",$D91))</f>
        <v/>
      </c>
      <c r="AH77" s="136">
        <f>IF(AF77="",0,+IF(OR(ISBLANK(AF77),ISBLANK(AG77),AF77&gt;AG77),"",IF(AND(YEAR(AF77)=YEAR(AG77),MONTH(AF77)=MONTH(AG77)),0,FLOOR((IF(IF(DAY(AF77)=1, AF77,DATE(YEAR(AF77),MONTH(AF77)+1,1))&lt;IF(AG77= DATE(YEAR(AG77),MONTH(AG77)+1,DAY(0)), AG77, DATE(YEAR(AG77), MONTH(AG77),1)),DATEDIF(IF(DAY(AF77)=1, AF77,DATE(YEAR(AF77),MONTH(AF77)+1,1)),IF(AG77= DATE(YEAR(AG77),MONTH(AG77)+1,DAY(0)), AG77+1, DATE(YEAR(AG77), MONTH(AG77),1)),"M"),0) + FLOOR((DATEDIF(AF77,IF(DAY(AF77)=1,AF77,DATE(YEAR(AF77),MONTH(AF77)+1,1)),"D") + DATEDIF(IF(AG77=DATE(YEAR(AG77),MONTH(AG77)+1,DAY(0)),AG77,DATE(YEAR(AG77), MONTH(AG77),0)),AG77,"D"))/30,1))/12,1))))</f>
        <v>0</v>
      </c>
      <c r="AI77" s="137">
        <f>IF(AF77="",0,+IF(OR(ISBLANK(AF77),ISBLANK(AG77),ISBLANK(AG77),AF77&gt;AG77),"",IF(AND(YEAR(AF77)=YEAR(AG77), MONTH(AF77)=MONTH(AG77),NOT(AND(DAY(AF77)=1,AG77=DATE(YEAR(AG77),MONTH(AG77+1),DAY(0))))),0,MOD(IF(IF(DAY(AF77)=1, AF77,DATE(YEAR(AF77),MONTH(AF77)+1,1))&lt;IF(AG77= DATE(YEAR(AG77),MONTH(AG77)+1,DAY(0)), AG77, DATE(YEAR(AG77), MONTH(AG77),1)),DATEDIF(IF(DAY(AF77)=1, AF77,DATE(YEAR(AF77),MONTH(AF77)+1,1)),IF(AG77= DATE(YEAR(AG77),MONTH(AG77)+1,DAY(0)), AG77+1, DATE(YEAR(AG77), MONTH(AG77),1)),"M"),0) + FLOOR((DATEDIF(AF77,IF(DAY(AF77)=1,AF77,DATE(YEAR(AF77),MONTH(AF77)+1,1)),"D") + DATEDIF(IF(AG77=DATE(YEAR(AG77),MONTH(AG77)+1,DAY(0)),AG77,DATE(YEAR(AG77), MONTH(AG77),0)),AG77,"D"))/30,1),12))))</f>
        <v>0</v>
      </c>
      <c r="AJ77" s="138">
        <f>IF(AF77="",0,+IF(OR(ISBLANK(AF77),ISBLANK(AG77),ISBLANK(AG77),AF77&gt;AG77),"",IF(AND(YEAR(AF77)=YEAR(AG77), MONTH(AF77)=MONTH(AG77),NOT(AND(DAY(AF77)=1,AG77=DATE(YEAR(AG77),MONTH(AG77+1),DAY(0))))),DATEDIF(AF77,AG77,"D")+1, MOD(DATEDIF(AF77,IF(DAY(AF77)=1,AF77,DATE(YEAR(AF77),MONTH(AF77)+1,1)),"D") + DATEDIF(IF(AG77=DATE(YEAR(AG77),MONTH(AG77)+1,DAY(0)),AG77,DATE(YEAR(AG77), MONTH(AG77),0)),AG77,"D"),30))))</f>
        <v>0</v>
      </c>
      <c r="AK77" s="133"/>
      <c r="AL77" s="133"/>
      <c r="AM77" s="133"/>
      <c r="AN77" s="133"/>
      <c r="AO77" s="133"/>
      <c r="AP77" s="133"/>
      <c r="BE77" s="1"/>
      <c r="BL77" s="1"/>
    </row>
    <row r="78" spans="1:64" x14ac:dyDescent="0.2">
      <c r="A78" s="36"/>
      <c r="B78" s="554"/>
      <c r="C78" s="555"/>
      <c r="D78" s="599"/>
      <c r="E78" s="600"/>
      <c r="F78" s="600"/>
      <c r="G78" s="601"/>
      <c r="H78" s="574" t="str">
        <f t="shared" si="16"/>
        <v/>
      </c>
      <c r="I78" s="575"/>
      <c r="J78" s="24" t="str">
        <f t="shared" si="17"/>
        <v/>
      </c>
      <c r="K78" s="574" t="str">
        <f t="shared" si="18"/>
        <v/>
      </c>
      <c r="L78" s="576"/>
      <c r="M78" s="575"/>
      <c r="N78" s="563"/>
      <c r="O78" s="564"/>
      <c r="P78" s="564"/>
      <c r="Q78" s="564"/>
      <c r="R78" s="564"/>
      <c r="S78" s="564"/>
      <c r="T78" s="564"/>
      <c r="U78" s="564"/>
      <c r="V78" s="564"/>
      <c r="W78" s="564"/>
      <c r="X78" s="565"/>
      <c r="Z78" s="123" t="str">
        <f t="shared" si="19"/>
        <v/>
      </c>
      <c r="AA78" s="123" t="str">
        <f t="shared" si="20"/>
        <v/>
      </c>
      <c r="AB78" s="136">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37">
        <f t="shared" ref="AC78:AC90" si="21">IF(Z78="",0,+IF(OR(ISBLANK(Z78),ISBLANK(AA78),ISBLANK(AA78),Z78&gt;AA78),"",IF(AND(YEAR(Z78)=YEAR(AA78), MONTH(Z78)=MONTH(AA78),NOT(AND(DAY(Z78)=1,AA78=DATE(YEAR(AA78),MONTH(AA78+1),DAY(0))))),0,MOD(IF(IF(DAY(Z78)=1,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f>
        <v>0</v>
      </c>
      <c r="AD78" s="138">
        <f t="shared" ref="AD78:AD90" si="22">IF(Z78="",0,+IF(OR(ISBLANK(Z78),ISBLANK(AA78),ISBLANK(AA78),Z78&gt;AA78),"",IF(AND(YEAR(Z78)=YEAR(AA78), MONTH(Z78)=MONTH(AA78),NOT(AND(DAY(Z78)=1,AA78=DATE(YEAR(AA78),MONTH(AA78+1),DAY(0))))),DATEDIF(Z78,AA78,"D")+1, MOD(DATEDIF(Z78,IF(DAY(Z78)=1,Z78,DATE(YEAR(Z78),MONTH(Z78)+1,1)),"D") + DATEDIF(IF(AA78=DATE(YEAR(AA78),MONTH(AA78)+1,DAY(0)),AA78,DATE(YEAR(AA78), MONTH(AA78),0)),AA78,"D"),30))))</f>
        <v>0</v>
      </c>
      <c r="AE78" s="133"/>
      <c r="AF78" s="123" t="str">
        <f>IF($B92="","",+IF(AND(YEAR($B92)&lt;2013,YEAR($D92)&lt;2013),"",IF(AND(YEAR($B92)&lt;2013,YEAR($D92)&gt;2012),$AF$75,IF(AND(YEAR($B92)&gt;2012,YEAR($D92)&gt;2012),$B92,""))))</f>
        <v/>
      </c>
      <c r="AG78" s="123" t="str">
        <f>IF($D92="","",+IF(YEAR($D92)&lt;2013,"",$D92))</f>
        <v/>
      </c>
      <c r="AH78" s="136">
        <f t="shared" ref="AH78:AH80" si="23">IF(AF78="",0,+IF(OR(ISBLANK(AF78),ISBLANK(AG78),AF78&gt;AG78),"",IF(AND(YEAR(AF78)=YEAR(AG78),MONTH(AF78)=MONTH(AG78)),0,FLOOR((IF(IF(DAY(AF78)=1, AF78,DATE(YEAR(AF78),MONTH(AF78)+1,1))&lt;IF(AG78= DATE(YEAR(AG78),MONTH(AG78)+1,DAY(0)), AG78, DATE(YEAR(AG78), MONTH(AG78),1)),DATEDIF(IF(DAY(AF78)=1, AF78,DATE(YEAR(AF78),MONTH(AF78)+1,1)),IF(AG78= DATE(YEAR(AG78),MONTH(AG78)+1,DAY(0)), AG78+1, DATE(YEAR(AG78), MONTH(AG78),1)),"M"),0) + FLOOR((DATEDIF(AF78,IF(DAY(AF78)=1,AF78,DATE(YEAR(AF78),MONTH(AF78)+1,1)),"D") + DATEDIF(IF(AG78=DATE(YEAR(AG78),MONTH(AG78)+1,DAY(0)),AG78,DATE(YEAR(AG78), MONTH(AG78),0)),AG78,"D"))/30,1))/12,1))))</f>
        <v>0</v>
      </c>
      <c r="AI78" s="137">
        <f t="shared" ref="AI78:AI80" si="24">IF(AF78="",0,+IF(OR(ISBLANK(AF78),ISBLANK(AG78),ISBLANK(AG78),AF78&gt;AG78),"",IF(AND(YEAR(AF78)=YEAR(AG78), MONTH(AF78)=MONTH(AG78),NOT(AND(DAY(AF78)=1,AG78=DATE(YEAR(AG78),MONTH(AG78+1),DAY(0))))),0,MOD(IF(IF(DAY(AF78)=1, AF78,DATE(YEAR(AF78),MONTH(AF78)+1,1))&lt;IF(AG78= DATE(YEAR(AG78),MONTH(AG78)+1,DAY(0)), AG78, DATE(YEAR(AG78), MONTH(AG78),1)),DATEDIF(IF(DAY(AF78)=1, AF78,DATE(YEAR(AF78),MONTH(AF78)+1,1)),IF(AG78= DATE(YEAR(AG78),MONTH(AG78)+1,DAY(0)), AG78+1, DATE(YEAR(AG78), MONTH(AG78),1)),"M"),0) + FLOOR((DATEDIF(AF78,IF(DAY(AF78)=1,AF78,DATE(YEAR(AF78),MONTH(AF78)+1,1)),"D") + DATEDIF(IF(AG78=DATE(YEAR(AG78),MONTH(AG78)+1,DAY(0)),AG78,DATE(YEAR(AG78), MONTH(AG78),0)),AG78,"D"))/30,1),12))))</f>
        <v>0</v>
      </c>
      <c r="AJ78" s="138">
        <f t="shared" ref="AJ78:AJ80" si="25">IF(AF78="",0,+IF(OR(ISBLANK(AF78),ISBLANK(AG78),ISBLANK(AG78),AF78&gt;AG78),"",IF(AND(YEAR(AF78)=YEAR(AG78), MONTH(AF78)=MONTH(AG78),NOT(AND(DAY(AF78)=1,AG78=DATE(YEAR(AG78),MONTH(AG78+1),DAY(0))))),DATEDIF(AF78,AG78,"D")+1, MOD(DATEDIF(AF78,IF(DAY(AF78)=1,AF78,DATE(YEAR(AF78),MONTH(AF78)+1,1)),"D") + DATEDIF(IF(AG78=DATE(YEAR(AG78),MONTH(AG78)+1,DAY(0)),AG78,DATE(YEAR(AG78), MONTH(AG78),0)),AG78,"D"),30))))</f>
        <v>0</v>
      </c>
      <c r="AK78" s="133"/>
      <c r="AL78" s="133"/>
      <c r="AM78" s="133"/>
      <c r="AN78" s="133"/>
      <c r="AO78" s="133"/>
      <c r="AP78" s="133"/>
      <c r="BE78" s="1"/>
      <c r="BL78" s="1"/>
    </row>
    <row r="79" spans="1:64" x14ac:dyDescent="0.2">
      <c r="A79" s="36"/>
      <c r="B79" s="554"/>
      <c r="C79" s="555"/>
      <c r="D79" s="599"/>
      <c r="E79" s="600"/>
      <c r="F79" s="600"/>
      <c r="G79" s="601"/>
      <c r="H79" s="574" t="str">
        <f>+IF(OR(ISBLANK(B79),ISBLANK(D79),B79&gt;D79),"",IF(AND(YEAR(B79)=YEAR(D79),MONTH(B79)=MONTH(D79)),0,FLOOR((IF(IF(DAY(B79)=1, B79,DATE(YEAR(B79),MONTH(B79)+1,1))&lt;IF(D79= DATE(YEAR(D79),MONTH(D79)+1,DAY(0)), D79, DATE(YEAR(D79), MONTH(D79),1)),DATEDIF(IF(DAY(B79)=1, B79,DATE(YEAR(B79),MONTH(B79)+1,1)),IF(D79= DATE(YEAR(D79),MONTH(D79)+1,DAY(0)), D79+1, DATE(YEAR(D79), MONTH(D79),1)),"M"),0) + FLOOR((DATEDIF(B79,IF(DAY(B79)=1,B79,DATE(YEAR(B79),MONTH(B79)+1,1)),"D") + DATEDIF(IF(D79=DATE(YEAR(D79),MONTH(D79)+1,DAY(0)),D79,DATE(YEAR(D79), MONTH(D79),0)),D79,"D"))/30,1))/12,1)))</f>
        <v/>
      </c>
      <c r="I79" s="575"/>
      <c r="J79" s="24" t="str">
        <f t="shared" si="17"/>
        <v/>
      </c>
      <c r="K79" s="574" t="str">
        <f t="shared" si="18"/>
        <v/>
      </c>
      <c r="L79" s="576"/>
      <c r="M79" s="575"/>
      <c r="N79" s="563"/>
      <c r="O79" s="564"/>
      <c r="P79" s="564"/>
      <c r="Q79" s="564"/>
      <c r="R79" s="564"/>
      <c r="S79" s="564"/>
      <c r="T79" s="564"/>
      <c r="U79" s="564"/>
      <c r="V79" s="564"/>
      <c r="W79" s="564"/>
      <c r="X79" s="565"/>
      <c r="Z79" s="123" t="str">
        <f t="shared" si="19"/>
        <v/>
      </c>
      <c r="AA79" s="123" t="str">
        <f t="shared" si="20"/>
        <v/>
      </c>
      <c r="AB79" s="136">
        <f t="shared" ref="AB79:AB90" si="26">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37">
        <f t="shared" si="21"/>
        <v>0</v>
      </c>
      <c r="AD79" s="138">
        <f t="shared" si="22"/>
        <v>0</v>
      </c>
      <c r="AE79" s="133"/>
      <c r="AF79" s="123" t="str">
        <f>IF($B93="","",+IF(AND(YEAR($B93)&lt;2013,YEAR($D93)&lt;2013),"",IF(AND(YEAR($B93)&lt;2013,YEAR($D93)&gt;2012),$AF$75,IF(AND(YEAR($B93)&gt;2012,YEAR($D93)&gt;2012),$B93,""))))</f>
        <v/>
      </c>
      <c r="AG79" s="123" t="str">
        <f t="shared" ref="AG79" si="27">IF($D93="","",+IF(YEAR($D93)&lt;2013,"",$D93))</f>
        <v/>
      </c>
      <c r="AH79" s="136">
        <f t="shared" si="23"/>
        <v>0</v>
      </c>
      <c r="AI79" s="137">
        <f t="shared" si="24"/>
        <v>0</v>
      </c>
      <c r="AJ79" s="138">
        <f t="shared" si="25"/>
        <v>0</v>
      </c>
      <c r="AK79" s="133"/>
      <c r="AL79" s="133"/>
      <c r="AM79" s="133"/>
      <c r="AN79" s="133"/>
      <c r="AO79" s="133"/>
      <c r="AP79" s="133"/>
      <c r="BE79" s="1"/>
      <c r="BL79" s="1"/>
    </row>
    <row r="80" spans="1:64" ht="15.75" thickBot="1" x14ac:dyDescent="0.25">
      <c r="B80" s="554"/>
      <c r="C80" s="555"/>
      <c r="D80" s="599"/>
      <c r="E80" s="600"/>
      <c r="F80" s="600"/>
      <c r="G80" s="601"/>
      <c r="H80" s="574" t="str">
        <f>+IF(OR(ISBLANK(B80),ISBLANK(D80),B80&gt;D80),"",IF(AND(YEAR(B80)=YEAR(D80),MONTH(B80)=MONTH(D80)),0,FLOOR((IF(IF(DAY(B80)=1, B80,DATE(YEAR(B80),MONTH(B80)+1,1))&lt;IF(D80= DATE(YEAR(D80),MONTH(D80)+1,DAY(0)), D80, DATE(YEAR(D80), MONTH(D80),1)),DATEDIF(IF(DAY(B80)=1, B80,DATE(YEAR(B80),MONTH(B80)+1,1)),IF(D80= DATE(YEAR(D80),MONTH(D80)+1,DAY(0)), D80+1, DATE(YEAR(D80), MONTH(D80),1)),"M"),0) + FLOOR((DATEDIF(B80,IF(DAY(B80)=1,B80,DATE(YEAR(B80),MONTH(B80)+1,1)),"D") + DATEDIF(IF(D80=DATE(YEAR(D80),MONTH(D80)+1,DAY(0)),D80,DATE(YEAR(D80), MONTH(D80),0)),D80,"D"))/30,1))/12,1)))</f>
        <v/>
      </c>
      <c r="I80" s="575"/>
      <c r="J80" s="24" t="str">
        <f t="shared" si="17"/>
        <v/>
      </c>
      <c r="K80" s="574" t="str">
        <f t="shared" si="18"/>
        <v/>
      </c>
      <c r="L80" s="576"/>
      <c r="M80" s="575"/>
      <c r="N80" s="563"/>
      <c r="O80" s="564"/>
      <c r="P80" s="564"/>
      <c r="Q80" s="564"/>
      <c r="R80" s="564"/>
      <c r="S80" s="564"/>
      <c r="T80" s="564"/>
      <c r="U80" s="564"/>
      <c r="V80" s="564"/>
      <c r="W80" s="564"/>
      <c r="X80" s="565"/>
      <c r="Z80" s="123" t="str">
        <f t="shared" si="19"/>
        <v/>
      </c>
      <c r="AA80" s="123" t="str">
        <f t="shared" si="20"/>
        <v/>
      </c>
      <c r="AB80" s="136">
        <f t="shared" si="26"/>
        <v>0</v>
      </c>
      <c r="AC80" s="137">
        <f t="shared" si="21"/>
        <v>0</v>
      </c>
      <c r="AD80" s="138">
        <f t="shared" si="22"/>
        <v>0</v>
      </c>
      <c r="AE80" s="133"/>
      <c r="AF80" s="123" t="str">
        <f>IF($B93="","",+IF(AND(YEAR($B93)&lt;2013,YEAR($D93)&lt;2013),"",IF(AND(YEAR($B93)&lt;2013,YEAR($D93)&gt;2012),$AF$75,IF(AND(YEAR($B93)&gt;2012,YEAR($D93)&gt;2012),$B93,""))))</f>
        <v/>
      </c>
      <c r="AG80" s="123" t="str">
        <f>IF($D93="","",+IF(YEAR($D93)&lt;2013,"",$D93))</f>
        <v/>
      </c>
      <c r="AH80" s="136">
        <f t="shared" si="23"/>
        <v>0</v>
      </c>
      <c r="AI80" s="137">
        <f t="shared" si="24"/>
        <v>0</v>
      </c>
      <c r="AJ80" s="138">
        <f t="shared" si="25"/>
        <v>0</v>
      </c>
      <c r="AK80" s="133"/>
      <c r="AL80" s="133"/>
      <c r="AM80" s="133"/>
      <c r="AN80" s="133"/>
      <c r="AO80" s="133"/>
      <c r="AP80" s="133"/>
      <c r="BE80" s="1"/>
      <c r="BL80" s="1"/>
    </row>
    <row r="81" spans="2:64" ht="15.75" thickBot="1" x14ac:dyDescent="0.25">
      <c r="B81" s="554"/>
      <c r="C81" s="555"/>
      <c r="D81" s="599"/>
      <c r="E81" s="600"/>
      <c r="F81" s="600"/>
      <c r="G81" s="601"/>
      <c r="H81" s="574" t="str">
        <f t="shared" ref="H81:H94" si="28">+IF(OR(ISBLANK(B81),ISBLANK(D81),B81&gt;D81),"",IF(AND(YEAR(B81)=YEAR(D81),MONTH(B81)=MONTH(D81)),0,FLOOR((IF(IF(DAY(B81)=1, B81,DATE(YEAR(B81),MONTH(B81)+1,1))&lt;IF(D81= DATE(YEAR(D81),MONTH(D81)+1,DAY(0)), D81, DATE(YEAR(D81), MONTH(D81),1)),DATEDIF(IF(DAY(B81)=1, B81,DATE(YEAR(B81),MONTH(B81)+1,1)),IF(D81= DATE(YEAR(D81),MONTH(D81)+1,DAY(0)), D81+1, DATE(YEAR(D81), MONTH(D81),1)),"M"),0) + FLOOR((DATEDIF(B81,IF(DAY(B81)=1,B81,DATE(YEAR(B81),MONTH(B81)+1,1)),"D") + DATEDIF(IF(D81=DATE(YEAR(D81),MONTH(D81)+1,DAY(0)),D81,DATE(YEAR(D81), MONTH(D81),0)),D81,"D"))/30,1))/12,1)))</f>
        <v/>
      </c>
      <c r="I81" s="575"/>
      <c r="J81" s="24" t="str">
        <f t="shared" si="17"/>
        <v/>
      </c>
      <c r="K81" s="574" t="str">
        <f t="shared" si="18"/>
        <v/>
      </c>
      <c r="L81" s="576"/>
      <c r="M81" s="575"/>
      <c r="N81" s="563"/>
      <c r="O81" s="564"/>
      <c r="P81" s="564"/>
      <c r="Q81" s="564"/>
      <c r="R81" s="564"/>
      <c r="S81" s="564"/>
      <c r="T81" s="564"/>
      <c r="U81" s="564"/>
      <c r="V81" s="564"/>
      <c r="W81" s="564"/>
      <c r="X81" s="565"/>
      <c r="Z81" s="123" t="str">
        <f t="shared" si="19"/>
        <v/>
      </c>
      <c r="AA81" s="123" t="str">
        <f t="shared" si="20"/>
        <v/>
      </c>
      <c r="AB81" s="136">
        <f>IF(Z81="",0,+IF(OR(ISBLANK(Z81),ISBLANK(AA81),Z81&gt;AA81),"",IF(AND(YEAR(Z81)=YEAR(AA81),MONTH(Z81)=MONTH(AA81)),0,FLOOR((IF(IF(DAY(Z81)=1, Z81,DATE(YEAR(Z81),MONTH(Z81)+1,1))&lt;IF(AA81= DATE(YEAR(AA81),MONTH(AA81)+1,DAY(0)), AA81, DATE(YEAR(AA81), MONTH(AA81),1)),DATEDIF(IF(DAY(Z81)=1, Z81,DATE(YEAR(Z81),MONTH(Z81)+1,1)),IF(AA81= DATE(YEAR(AA81),MONTH(AA81)+1,DAY(0)), AA81+1, DATE(YEAR(AA81), MONTH(AA81),1)),"M"),0) + FLOOR((DATEDIF(Z81,IF(DAY(Z81)=1,Z81,DATE(YEAR(Z81),MONTH(Z81)+1,1)),"D") + DATEDIF(IF(AA81=DATE(YEAR(AA81),MONTH(AA81)+1,DAY(0)),AA81,DATE(YEAR(AA81), MONTH(AA81),0)),AA81,"D"))/30,1))/12,1))))</f>
        <v>0</v>
      </c>
      <c r="AC81" s="137">
        <f t="shared" si="21"/>
        <v>0</v>
      </c>
      <c r="AD81" s="138">
        <f t="shared" si="22"/>
        <v>0</v>
      </c>
      <c r="AE81" s="133"/>
      <c r="AF81" s="123" t="str">
        <f t="shared" ref="AF81" si="29">IF($B95="","",+IF(AND(YEAR($B95)&lt;2013,YEAR($D95)&lt;2013),"",IF(AND(YEAR($B95)&lt;2013,YEAR($D95)&gt;2012),$AF$75,IF(AND(YEAR($B95)&gt;2012,YEAR($D95)&gt;2012),$B95,""))))</f>
        <v/>
      </c>
      <c r="AG81" s="123" t="str">
        <f>IF($D$94="","",+IF(YEAR($D$94)&gt;2012,#REF!,$D$94))</f>
        <v/>
      </c>
      <c r="AH81" s="149">
        <f>SUM(AH76:AH80) + FLOOR((SUM(AI76:AI80) + FLOOR(SUM(AJ76:AJ80)/30,1))/12,1)</f>
        <v>0</v>
      </c>
      <c r="AI81" s="150">
        <f>MOD((SUM(AI76:AI80) + FLOOR(SUM(AH76:AH80)/30,1)),12)</f>
        <v>0</v>
      </c>
      <c r="AJ81" s="151">
        <f>MOD(SUM(AJ76:AJ80),30)</f>
        <v>0</v>
      </c>
      <c r="AK81" s="133"/>
      <c r="AL81" s="133"/>
      <c r="AM81" s="133"/>
      <c r="AN81" s="133"/>
      <c r="AO81" s="133"/>
      <c r="AP81" s="133"/>
      <c r="BE81" s="1"/>
      <c r="BL81" s="1"/>
    </row>
    <row r="82" spans="2:64" x14ac:dyDescent="0.2">
      <c r="B82" s="554"/>
      <c r="C82" s="555"/>
      <c r="D82" s="599"/>
      <c r="E82" s="600"/>
      <c r="F82" s="600"/>
      <c r="G82" s="601"/>
      <c r="H82" s="574" t="str">
        <f t="shared" si="28"/>
        <v/>
      </c>
      <c r="I82" s="575"/>
      <c r="J82" s="24" t="str">
        <f t="shared" si="17"/>
        <v/>
      </c>
      <c r="K82" s="574" t="str">
        <f t="shared" si="18"/>
        <v/>
      </c>
      <c r="L82" s="576"/>
      <c r="M82" s="575"/>
      <c r="N82" s="563"/>
      <c r="O82" s="564"/>
      <c r="P82" s="564"/>
      <c r="Q82" s="564"/>
      <c r="R82" s="564"/>
      <c r="S82" s="564"/>
      <c r="T82" s="564"/>
      <c r="U82" s="564"/>
      <c r="V82" s="564"/>
      <c r="W82" s="564"/>
      <c r="X82" s="565"/>
      <c r="Z82" s="123" t="str">
        <f t="shared" si="19"/>
        <v/>
      </c>
      <c r="AA82" s="123" t="str">
        <f t="shared" si="20"/>
        <v/>
      </c>
      <c r="AB82" s="136">
        <f>IF(Z82="",0,+IF(OR(ISBLANK(Z82),ISBLANK(AA82),Z82&gt;AA82),"",IF(AND(YEAR(Z82)=YEAR(AA82),MONTH(Z82)=MONTH(AA82)),0,FLOOR((IF(IF(DAY(Z82)=1, Z82,DATE(YEAR(Z82),MONTH(Z82)+1,1))&lt;IF(AA82= DATE(YEAR(AA82),MONTH(AA82)+1,DAY(0)), AA82, DATE(YEAR(AA82), MONTH(AA82),1)),DATEDIF(IF(DAY(Z82)=1, Z82,DATE(YEAR(Z82),MONTH(Z82)+1,1)),IF(AA82= DATE(YEAR(AA82),MONTH(AA82)+1,DAY(0)), AA82+1, DATE(YEAR(AA82), MONTH(AA82),1)),"M"),0) + FLOOR((DATEDIF(Z82,IF(DAY(Z82)=1,Z82,DATE(YEAR(Z82),MONTH(Z82)+1,1)),"D") + DATEDIF(IF(AA82=DATE(YEAR(AA82),MONTH(AA82)+1,DAY(0)),AA82,DATE(YEAR(AA82), MONTH(AA82),0)),AA82,"D"))/30,1))/12,1))))</f>
        <v>0</v>
      </c>
      <c r="AC82" s="137">
        <f t="shared" si="21"/>
        <v>0</v>
      </c>
      <c r="AD82" s="138">
        <f t="shared" si="22"/>
        <v>0</v>
      </c>
      <c r="AE82" s="133"/>
      <c r="AF82" s="133"/>
      <c r="AG82" s="133"/>
      <c r="AH82" s="133"/>
      <c r="AI82" s="133"/>
      <c r="AJ82" s="133"/>
      <c r="AK82" s="133"/>
      <c r="AL82" s="133"/>
      <c r="AM82" s="133"/>
      <c r="AN82" s="133"/>
      <c r="AO82" s="133"/>
      <c r="AP82" s="133"/>
      <c r="BE82" s="1"/>
      <c r="BL82" s="1"/>
    </row>
    <row r="83" spans="2:64" x14ac:dyDescent="0.2">
      <c r="B83" s="554"/>
      <c r="C83" s="555"/>
      <c r="D83" s="599"/>
      <c r="E83" s="600"/>
      <c r="F83" s="600"/>
      <c r="G83" s="601"/>
      <c r="H83" s="574" t="str">
        <f t="shared" si="28"/>
        <v/>
      </c>
      <c r="I83" s="575"/>
      <c r="J83" s="24" t="str">
        <f t="shared" si="17"/>
        <v/>
      </c>
      <c r="K83" s="574" t="str">
        <f t="shared" si="18"/>
        <v/>
      </c>
      <c r="L83" s="576"/>
      <c r="M83" s="575"/>
      <c r="N83" s="563"/>
      <c r="O83" s="564"/>
      <c r="P83" s="564"/>
      <c r="Q83" s="564"/>
      <c r="R83" s="564"/>
      <c r="S83" s="564"/>
      <c r="T83" s="564"/>
      <c r="U83" s="564"/>
      <c r="V83" s="564"/>
      <c r="W83" s="564"/>
      <c r="X83" s="565"/>
      <c r="Z83" s="123" t="str">
        <f t="shared" si="19"/>
        <v/>
      </c>
      <c r="AA83" s="123" t="str">
        <f t="shared" si="20"/>
        <v/>
      </c>
      <c r="AB83" s="136">
        <f>IF(Z83="",0,+IF(OR(ISBLANK(Z83),ISBLANK(AA83),Z83&gt;AA83),"",IF(AND(YEAR(Z83)=YEAR(AA83),MONTH(Z83)=MONTH(AA83)),0,FLOOR((IF(IF(DAY(Z83)=1, Z83,DATE(YEAR(Z83),MONTH(Z83)+1,1))&lt;IF(AA83= DATE(YEAR(AA83),MONTH(AA83)+1,DAY(0)), AA83, DATE(YEAR(AA83), MONTH(AA83),1)),DATEDIF(IF(DAY(Z83)=1, Z83,DATE(YEAR(Z83),MONTH(Z83)+1,1)),IF(AA83= DATE(YEAR(AA83),MONTH(AA83)+1,DAY(0)), AA83+1, DATE(YEAR(AA83), MONTH(AA83),1)),"M"),0) + FLOOR((DATEDIF(Z83,IF(DAY(Z83)=1,Z83,DATE(YEAR(Z83),MONTH(Z83)+1,1)),"D") + DATEDIF(IF(AA83=DATE(YEAR(AA83),MONTH(AA83)+1,DAY(0)),AA83,DATE(YEAR(AA83), MONTH(AA83),0)),AA83,"D"))/30,1))/12,1))))</f>
        <v>0</v>
      </c>
      <c r="AC83" s="137">
        <f t="shared" si="21"/>
        <v>0</v>
      </c>
      <c r="AD83" s="138">
        <f t="shared" si="22"/>
        <v>0</v>
      </c>
      <c r="AE83" s="133"/>
      <c r="AF83" s="133"/>
      <c r="AG83" s="133"/>
      <c r="AH83" s="133"/>
      <c r="AI83" s="133"/>
      <c r="AJ83" s="133"/>
      <c r="AK83" s="133"/>
      <c r="AL83" s="133"/>
      <c r="AM83" s="133"/>
      <c r="AN83" s="133"/>
      <c r="AO83" s="133"/>
      <c r="AP83" s="133"/>
      <c r="BE83" s="1"/>
      <c r="BL83" s="1"/>
    </row>
    <row r="84" spans="2:64" x14ac:dyDescent="0.2">
      <c r="B84" s="554"/>
      <c r="C84" s="555"/>
      <c r="D84" s="599"/>
      <c r="E84" s="600"/>
      <c r="F84" s="600"/>
      <c r="G84" s="601"/>
      <c r="H84" s="574" t="str">
        <f t="shared" si="28"/>
        <v/>
      </c>
      <c r="I84" s="575"/>
      <c r="J84" s="24" t="str">
        <f t="shared" si="17"/>
        <v/>
      </c>
      <c r="K84" s="574" t="str">
        <f t="shared" si="18"/>
        <v/>
      </c>
      <c r="L84" s="576"/>
      <c r="M84" s="575"/>
      <c r="N84" s="563"/>
      <c r="O84" s="564"/>
      <c r="P84" s="564"/>
      <c r="Q84" s="564"/>
      <c r="R84" s="564"/>
      <c r="S84" s="564"/>
      <c r="T84" s="564"/>
      <c r="U84" s="564"/>
      <c r="V84" s="564"/>
      <c r="W84" s="564"/>
      <c r="X84" s="565"/>
      <c r="Z84" s="123" t="str">
        <f t="shared" si="19"/>
        <v/>
      </c>
      <c r="AA84" s="123" t="str">
        <f t="shared" si="20"/>
        <v/>
      </c>
      <c r="AB84" s="136">
        <f>IF(Z84="",0,+IF(OR(ISBLANK(Z84),ISBLANK(AA84),Z84&gt;AA84),"",IF(AND(YEAR(Z84)=YEAR(AA84),MONTH(Z84)=MONTH(AA84)),0,FLOOR((IF(IF(DAY(Z84)=1, Z84,DATE(YEAR(Z84),MONTH(Z84)+1,1))&lt;IF(AA84= DATE(YEAR(AA84),MONTH(AA84)+1,DAY(0)), AA84, DATE(YEAR(AA84), MONTH(AA84),1)),DATEDIF(IF(DAY(Z84)=1, Z84,DATE(YEAR(Z84),MONTH(Z84)+1,1)),IF(AA84= DATE(YEAR(AA84),MONTH(AA84)+1,DAY(0)), AA84+1, DATE(YEAR(AA84), MONTH(AA84),1)),"M"),0) + FLOOR((DATEDIF(Z84,IF(DAY(Z84)=1,Z84,DATE(YEAR(Z84),MONTH(Z84)+1,1)),"D") + DATEDIF(IF(AA84=DATE(YEAR(AA84),MONTH(AA84)+1,DAY(0)),AA84,DATE(YEAR(AA84), MONTH(AA84),0)),AA84,"D"))/30,1))/12,1))))</f>
        <v>0</v>
      </c>
      <c r="AC84" s="137">
        <f t="shared" si="21"/>
        <v>0</v>
      </c>
      <c r="AD84" s="138">
        <f t="shared" si="22"/>
        <v>0</v>
      </c>
      <c r="AE84" s="133"/>
      <c r="AF84" s="133"/>
      <c r="AG84" s="133"/>
      <c r="AH84" s="133"/>
      <c r="AI84" s="133"/>
      <c r="AJ84" s="133"/>
      <c r="AK84" s="133"/>
      <c r="AL84" s="133"/>
      <c r="AM84" s="133"/>
      <c r="AN84" s="133"/>
      <c r="AO84" s="133"/>
      <c r="AP84" s="133"/>
      <c r="BE84" s="1"/>
      <c r="BL84" s="1"/>
    </row>
    <row r="85" spans="2:64" ht="15.75" x14ac:dyDescent="0.2">
      <c r="B85" s="554"/>
      <c r="C85" s="555"/>
      <c r="D85" s="599"/>
      <c r="E85" s="600"/>
      <c r="F85" s="600"/>
      <c r="G85" s="601"/>
      <c r="H85" s="574" t="str">
        <f t="shared" si="28"/>
        <v/>
      </c>
      <c r="I85" s="575"/>
      <c r="J85" s="24" t="str">
        <f t="shared" si="17"/>
        <v/>
      </c>
      <c r="K85" s="574" t="str">
        <f t="shared" si="18"/>
        <v/>
      </c>
      <c r="L85" s="576"/>
      <c r="M85" s="575"/>
      <c r="N85" s="563"/>
      <c r="O85" s="564"/>
      <c r="P85" s="564"/>
      <c r="Q85" s="564"/>
      <c r="R85" s="564"/>
      <c r="S85" s="564"/>
      <c r="T85" s="564"/>
      <c r="U85" s="564"/>
      <c r="V85" s="564"/>
      <c r="W85" s="564"/>
      <c r="X85" s="565"/>
      <c r="Z85" s="123" t="str">
        <f t="shared" si="19"/>
        <v/>
      </c>
      <c r="AA85" s="123" t="str">
        <f t="shared" si="20"/>
        <v/>
      </c>
      <c r="AB85" s="136">
        <f t="shared" si="26"/>
        <v>0</v>
      </c>
      <c r="AC85" s="137">
        <f t="shared" si="21"/>
        <v>0</v>
      </c>
      <c r="AD85" s="138">
        <f t="shared" si="22"/>
        <v>0</v>
      </c>
      <c r="AE85" s="133"/>
      <c r="AF85" s="133"/>
      <c r="AG85" s="133"/>
      <c r="AH85" s="133"/>
      <c r="AI85" s="133"/>
      <c r="AJ85" s="133"/>
      <c r="AK85" s="133"/>
      <c r="AL85" s="133"/>
      <c r="AM85" s="133"/>
      <c r="AN85" s="142"/>
      <c r="AO85" s="133"/>
      <c r="AP85" s="133"/>
      <c r="BE85" s="1"/>
      <c r="BL85" s="1"/>
    </row>
    <row r="86" spans="2:64" x14ac:dyDescent="0.2">
      <c r="B86" s="554"/>
      <c r="C86" s="555"/>
      <c r="D86" s="599"/>
      <c r="E86" s="600"/>
      <c r="F86" s="600"/>
      <c r="G86" s="601"/>
      <c r="H86" s="574" t="str">
        <f t="shared" si="28"/>
        <v/>
      </c>
      <c r="I86" s="575"/>
      <c r="J86" s="24" t="str">
        <f t="shared" si="17"/>
        <v/>
      </c>
      <c r="K86" s="574" t="str">
        <f t="shared" si="18"/>
        <v/>
      </c>
      <c r="L86" s="576"/>
      <c r="M86" s="575"/>
      <c r="N86" s="563"/>
      <c r="O86" s="564"/>
      <c r="P86" s="564"/>
      <c r="Q86" s="564"/>
      <c r="R86" s="564"/>
      <c r="S86" s="564"/>
      <c r="T86" s="564"/>
      <c r="U86" s="564"/>
      <c r="V86" s="564"/>
      <c r="W86" s="564"/>
      <c r="X86" s="565"/>
      <c r="Z86" s="123" t="str">
        <f t="shared" si="19"/>
        <v/>
      </c>
      <c r="AA86" s="123" t="str">
        <f t="shared" si="20"/>
        <v/>
      </c>
      <c r="AB86" s="136">
        <f t="shared" si="26"/>
        <v>0</v>
      </c>
      <c r="AC86" s="137">
        <f t="shared" si="21"/>
        <v>0</v>
      </c>
      <c r="AD86" s="138">
        <f t="shared" si="22"/>
        <v>0</v>
      </c>
      <c r="AE86" s="133"/>
      <c r="AF86" s="133"/>
      <c r="AG86" s="133"/>
      <c r="AH86" s="133"/>
      <c r="AI86" s="133"/>
      <c r="AJ86" s="133"/>
      <c r="AK86" s="133"/>
      <c r="AL86" s="133"/>
      <c r="AM86" s="133"/>
      <c r="AN86" s="133"/>
      <c r="AO86" s="133"/>
      <c r="AP86" s="133"/>
      <c r="BE86" s="1"/>
      <c r="BL86" s="1"/>
    </row>
    <row r="87" spans="2:64" ht="13.5" customHeight="1" x14ac:dyDescent="0.2">
      <c r="B87" s="554"/>
      <c r="C87" s="555"/>
      <c r="D87" s="599"/>
      <c r="E87" s="600"/>
      <c r="F87" s="600"/>
      <c r="G87" s="601"/>
      <c r="H87" s="574" t="str">
        <f t="shared" si="28"/>
        <v/>
      </c>
      <c r="I87" s="575"/>
      <c r="J87" s="24" t="str">
        <f>+IF(OR(ISBLANK(B87),ISBLANK(D87),ISBLANK(D87),B87&gt;D87),"",IF(AND(YEAR(B87)=YEAR(D87), MONTH(B87)=MONTH(D87),NOT(AND(DAY(B87)=1,D87=DATE(YEAR(D87),MONTH(D87+1),DAY(0))))),0,MOD(IF(IF(DAY(B87)=1, B87,DATE(YEAR(B87),MONTH(B87)+1,1))&lt;IF(D87= DATE(YEAR(D87),MONTH(D87)+1,DAY(0)), D87, DATE(YEAR(D87), MONTH(D87),1)),DATEDIF(IF(DAY(B87)=1, B87,DATE(YEAR(B87),MONTH(B87)+1,1)),IF(D87= DATE(YEAR(D87),MONTH(D87)+1,DAY(0)), D87+1, DATE(YEAR(D87), MONTH(D87),1)),"M"),0) + FLOOR((DATEDIF(B87,IF(DAY(B87)=1,B87,DATE(YEAR(B87),MONTH(B87)+1,1)),"D") + DATEDIF(IF(D87=DATE(YEAR(D87),MONTH(D87)+1,DAY(0)),D87,DATE(YEAR(D87), MONTH(D87),0)),D87,"D"))/30,1),12)))</f>
        <v/>
      </c>
      <c r="K87" s="574" t="str">
        <f t="shared" si="18"/>
        <v/>
      </c>
      <c r="L87" s="576"/>
      <c r="M87" s="575"/>
      <c r="N87" s="563"/>
      <c r="O87" s="564"/>
      <c r="P87" s="564"/>
      <c r="Q87" s="564"/>
      <c r="R87" s="564"/>
      <c r="S87" s="564"/>
      <c r="T87" s="564"/>
      <c r="U87" s="564"/>
      <c r="V87" s="564"/>
      <c r="W87" s="564"/>
      <c r="X87" s="565"/>
      <c r="Z87" s="123" t="str">
        <f>IF($B$92="","",+IF(AND(YEAR($B$92)&lt;2013,YEAR($D$92)&lt;2013),$B$92,IF(AND(YEAR($B$92)&lt;2013,YEAR($D$92)&gt;2012),$B$92,IF(AND(YEAR($B$92)&gt;2012,YEAR($D$92)&gt;2012),""))))</f>
        <v/>
      </c>
      <c r="AA87" s="123" t="str">
        <f>IF(OR($D$92="",AND(YEAR($B$92)&gt;2012,YEAR($D$92)&gt;2012)),"",+IF(YEAR($D$92)&lt;2013,$D$92,IF(AND(YEAR($B$92)&lt;2013,YEAR($D$92)&gt;2012),$AA$75)))</f>
        <v/>
      </c>
      <c r="AB87" s="136">
        <f t="shared" si="26"/>
        <v>0</v>
      </c>
      <c r="AC87" s="137">
        <f t="shared" si="21"/>
        <v>0</v>
      </c>
      <c r="AD87" s="138">
        <f t="shared" si="22"/>
        <v>0</v>
      </c>
      <c r="AE87" s="133"/>
      <c r="AF87" s="133"/>
      <c r="AG87" s="133"/>
      <c r="AH87" s="133"/>
      <c r="AI87" s="133"/>
      <c r="AJ87" s="133"/>
      <c r="AK87" s="133"/>
      <c r="AL87" s="133"/>
      <c r="AM87" s="133"/>
      <c r="AN87" s="133"/>
      <c r="AO87" s="133"/>
      <c r="AP87" s="133"/>
      <c r="BE87" s="1"/>
      <c r="BL87" s="1"/>
    </row>
    <row r="88" spans="2:64" x14ac:dyDescent="0.2">
      <c r="B88" s="554"/>
      <c r="C88" s="555"/>
      <c r="D88" s="599"/>
      <c r="E88" s="600"/>
      <c r="F88" s="600"/>
      <c r="G88" s="601"/>
      <c r="H88" s="574" t="str">
        <f t="shared" si="28"/>
        <v/>
      </c>
      <c r="I88" s="575"/>
      <c r="J88" s="24" t="str">
        <f t="shared" si="17"/>
        <v/>
      </c>
      <c r="K88" s="574" t="str">
        <f t="shared" si="18"/>
        <v/>
      </c>
      <c r="L88" s="576"/>
      <c r="M88" s="575"/>
      <c r="N88" s="563"/>
      <c r="O88" s="564"/>
      <c r="P88" s="564"/>
      <c r="Q88" s="564"/>
      <c r="R88" s="564"/>
      <c r="S88" s="564"/>
      <c r="T88" s="564"/>
      <c r="U88" s="564"/>
      <c r="V88" s="564"/>
      <c r="W88" s="564"/>
      <c r="X88" s="565"/>
      <c r="Z88" s="123" t="str">
        <f>IF($B$93="","",+IF(AND(YEAR($B$93)&lt;2013,YEAR($D$93)&lt;2013),$B$93,IF(AND(YEAR($B$93)&lt;2013,YEAR($D$93)&gt;2012),$B$93,IF(AND(YEAR($B$93)&gt;2012,YEAR($D$93)&gt;2012),""))))</f>
        <v/>
      </c>
      <c r="AA88" s="123" t="str">
        <f>IF(OR($D$93="",AND(YEAR($B$93)&gt;2012,YEAR($D$93)&gt;2012)),"",+IF(YEAR($D$93)&lt;2013,$D$93,IF(AND(YEAR($B$93)&lt;2013,YEAR($D$93)&gt;2012),$AA$75)))</f>
        <v/>
      </c>
      <c r="AB88" s="136">
        <f t="shared" si="26"/>
        <v>0</v>
      </c>
      <c r="AC88" s="137">
        <f t="shared" si="21"/>
        <v>0</v>
      </c>
      <c r="AD88" s="138">
        <f t="shared" si="22"/>
        <v>0</v>
      </c>
      <c r="AE88" s="133"/>
      <c r="AF88" s="133"/>
      <c r="AG88" s="133"/>
      <c r="AH88" s="133"/>
      <c r="AI88" s="133"/>
      <c r="AJ88" s="133"/>
      <c r="AK88" s="133"/>
      <c r="AL88" s="133"/>
      <c r="AM88" s="133"/>
      <c r="AN88" s="133"/>
      <c r="AO88" s="133"/>
      <c r="AP88" s="133"/>
      <c r="BE88" s="1"/>
      <c r="BL88" s="1"/>
    </row>
    <row r="89" spans="2:64" x14ac:dyDescent="0.2">
      <c r="B89" s="554"/>
      <c r="C89" s="555"/>
      <c r="D89" s="599"/>
      <c r="E89" s="600"/>
      <c r="F89" s="600"/>
      <c r="G89" s="601"/>
      <c r="H89" s="574" t="str">
        <f t="shared" si="28"/>
        <v/>
      </c>
      <c r="I89" s="575"/>
      <c r="J89" s="24" t="str">
        <f t="shared" si="17"/>
        <v/>
      </c>
      <c r="K89" s="574" t="str">
        <f t="shared" si="18"/>
        <v/>
      </c>
      <c r="L89" s="576"/>
      <c r="M89" s="575"/>
      <c r="N89" s="563"/>
      <c r="O89" s="564"/>
      <c r="P89" s="564"/>
      <c r="Q89" s="564"/>
      <c r="R89" s="564"/>
      <c r="S89" s="564"/>
      <c r="T89" s="564"/>
      <c r="U89" s="564"/>
      <c r="V89" s="564"/>
      <c r="W89" s="564"/>
      <c r="X89" s="565"/>
      <c r="Z89" s="123" t="str">
        <f t="shared" ref="Z89" si="30">IF($B$93="","",+IF(AND(YEAR($B$93)&lt;2013,YEAR($D$93)&lt;2013),$B$93,IF(AND(YEAR($B$93)&lt;2013,YEAR($D$93)&gt;2012),$B$93,IF(AND(YEAR($B$93)&gt;2012,YEAR($D$93)&gt;2012),""))))</f>
        <v/>
      </c>
      <c r="AA89" s="123" t="str">
        <f>IF(OR($D$93="",AND(YEAR($B$93)&gt;2012,YEAR($D$93)&gt;2012)),"",+IF(YEAR($D$93)&lt;2013,$D$93,IF(AND(YEAR($B$93)&lt;2013,YEAR($D$93)&gt;2012),$AA$75)))</f>
        <v/>
      </c>
      <c r="AB89" s="136">
        <f t="shared" si="26"/>
        <v>0</v>
      </c>
      <c r="AC89" s="137">
        <f t="shared" si="21"/>
        <v>0</v>
      </c>
      <c r="AD89" s="138">
        <f t="shared" si="22"/>
        <v>0</v>
      </c>
      <c r="AE89" s="133"/>
      <c r="AF89" s="133"/>
      <c r="AG89" s="133"/>
      <c r="AH89" s="133"/>
      <c r="AI89" s="133"/>
      <c r="AJ89" s="133"/>
      <c r="AK89" s="133"/>
      <c r="AL89" s="133"/>
      <c r="AM89" s="133"/>
      <c r="AN89" s="133"/>
      <c r="AO89" s="133"/>
      <c r="AP89" s="133"/>
      <c r="BE89" s="1"/>
      <c r="BL89" s="1"/>
    </row>
    <row r="90" spans="2:64" x14ac:dyDescent="0.2">
      <c r="B90" s="554"/>
      <c r="C90" s="555"/>
      <c r="D90" s="599"/>
      <c r="E90" s="600"/>
      <c r="F90" s="600"/>
      <c r="G90" s="601"/>
      <c r="H90" s="574" t="str">
        <f t="shared" si="28"/>
        <v/>
      </c>
      <c r="I90" s="575"/>
      <c r="J90" s="24" t="str">
        <f t="shared" si="17"/>
        <v/>
      </c>
      <c r="K90" s="574" t="str">
        <f t="shared" si="18"/>
        <v/>
      </c>
      <c r="L90" s="576"/>
      <c r="M90" s="575"/>
      <c r="N90" s="563"/>
      <c r="O90" s="564"/>
      <c r="P90" s="564"/>
      <c r="Q90" s="564"/>
      <c r="R90" s="564"/>
      <c r="S90" s="564"/>
      <c r="T90" s="564"/>
      <c r="U90" s="564"/>
      <c r="V90" s="564"/>
      <c r="W90" s="564"/>
      <c r="X90" s="565"/>
      <c r="Z90" s="123" t="str">
        <f>IF($B$94="","",+IF(AND(YEAR($B$94)&lt;2013,YEAR($D$94)&lt;2013),$B$94,IF(AND(YEAR($B$94)&lt;2013,YEAR($D$94)&gt;2012),$B$94,IF(AND(YEAR($B$94)&gt;2012,YEAR($D$94)&gt;2012),""))))</f>
        <v/>
      </c>
      <c r="AA90" s="123" t="str">
        <f>IF(OR($D$94="",AND(YEAR($B$94)&gt;2012,YEAR($D$94)&gt;2012)),"",+IF(YEAR($D$94)&lt;2013,$D$94,IF(AND(YEAR($B$94)&lt;2013,YEAR($D$94)&gt;2012),$AA$75)))</f>
        <v/>
      </c>
      <c r="AB90" s="136">
        <f t="shared" si="26"/>
        <v>0</v>
      </c>
      <c r="AC90" s="137">
        <f t="shared" si="21"/>
        <v>0</v>
      </c>
      <c r="AD90" s="138">
        <f t="shared" si="22"/>
        <v>0</v>
      </c>
      <c r="AE90" s="133"/>
      <c r="AF90" s="133"/>
      <c r="AG90" s="133"/>
      <c r="AH90" s="133"/>
      <c r="AI90" s="133"/>
      <c r="AJ90" s="133"/>
      <c r="AK90" s="133"/>
      <c r="AL90" s="133"/>
      <c r="AM90" s="133"/>
      <c r="AN90" s="133"/>
      <c r="AO90" s="133"/>
      <c r="AP90" s="133"/>
      <c r="BE90" s="1"/>
      <c r="BL90" s="1"/>
    </row>
    <row r="91" spans="2:64" x14ac:dyDescent="0.2">
      <c r="B91" s="554"/>
      <c r="C91" s="555"/>
      <c r="D91" s="599"/>
      <c r="E91" s="600"/>
      <c r="F91" s="600"/>
      <c r="G91" s="601"/>
      <c r="H91" s="574" t="str">
        <f t="shared" si="28"/>
        <v/>
      </c>
      <c r="I91" s="575"/>
      <c r="J91" s="24" t="str">
        <f t="shared" si="17"/>
        <v/>
      </c>
      <c r="K91" s="574" t="str">
        <f t="shared" si="18"/>
        <v/>
      </c>
      <c r="L91" s="576"/>
      <c r="M91" s="575"/>
      <c r="N91" s="563"/>
      <c r="O91" s="564"/>
      <c r="P91" s="564"/>
      <c r="Q91" s="564"/>
      <c r="R91" s="564"/>
      <c r="S91" s="564"/>
      <c r="T91" s="564"/>
      <c r="U91" s="564"/>
      <c r="V91" s="564"/>
      <c r="W91" s="564"/>
      <c r="X91" s="565"/>
      <c r="Z91" s="123" t="str">
        <f>IF($B$91="","",+IF(AND(YEAR($B$91)&lt;2013,YEAR($D$91)&lt;2013),$B$91,IF(AND(YEAR($B$91)&lt;2013,YEAR($D$91)&gt;2012),$B$91,IF(AND(YEAR($B$91)&gt;2012,YEAR($D$91)&gt;2012),""))))</f>
        <v/>
      </c>
      <c r="AA91" s="123" t="str">
        <f>IF(OR($D$91="",AND(YEAR($B$91)&gt;2012,YEAR($D$91)&gt;2012)),"",+IF(YEAR($D$91)&lt;2013,$D$91,IF(AND(YEAR($B$91)&lt;2013,YEAR($D$91)&gt;2012),$AA$75)))</f>
        <v/>
      </c>
      <c r="AB91" s="136">
        <f>IF(Z91="",0,+IF(OR(ISBLANK(Z91),ISBLANK(AA91),Z91&gt;AA91),"",IF(AND(YEAR(Z91)=YEAR(AA91),MONTH(Z91)=MONTH(AA91)),0,FLOOR((IF(IF(DAY(Z91)=1, Z91,DATE(YEAR(Z91),MONTH(Z91)+1,1))&lt;IF(AA91= DATE(YEAR(AA91),MONTH(AA91)+1,DAY(0)), AA91, DATE(YEAR(AA91), MONTH(AA91),1)),DATEDIF(IF(DAY(Z91)=1, Z91,DATE(YEAR(Z91),MONTH(Z91)+1,1)),IF(AA91= DATE(YEAR(AA91),MONTH(AA91)+1,DAY(0)), AA91+1, DATE(YEAR(AA91), MONTH(AA91),1)),"M"),0) + FLOOR((DATEDIF(Z91,IF(DAY(Z91)=1,Z91,DATE(YEAR(Z91),MONTH(Z91)+1,1)),"D") + DATEDIF(IF(AA91=DATE(YEAR(AA91),MONTH(AA91)+1,DAY(0)),AA91,DATE(YEAR(AA91), MONTH(AA91),0)),AA91,"D"))/30,1))/12,1))))</f>
        <v>0</v>
      </c>
      <c r="AC91" s="137">
        <f>IF(Z91="",0,+IF(OR(ISBLANK(Z91),ISBLANK(AA91),ISBLANK(AA91),Z91&gt;AA91),"",IF(AND(YEAR(Z91)=YEAR(AA91), MONTH(Z91)=MONTH(AA91),NOT(AND(DAY(Z91)=1,AA91=DATE(YEAR(AA91),MONTH(AA91+1),DAY(0))))),0,MOD(IF(IF(DAY(Z91)=1, Z91,DATE(YEAR(Z91),MONTH(Z91)+1,1))&lt;IF(AA91= DATE(YEAR(AA91),MONTH(AA91)+1,DAY(0)), AA91, DATE(YEAR(AA91), MONTH(AA91),1)),DATEDIF(IF(DAY(Z91)=1, Z91,DATE(YEAR(Z91),MONTH(Z91)+1,1)),IF(AA91= DATE(YEAR(AA91),MONTH(AA91)+1,DAY(0)), AA91+1, DATE(YEAR(AA91), MONTH(AA91),1)),"M"),0) + FLOOR((DATEDIF(Z91,IF(DAY(Z91)=1,Z91,DATE(YEAR(Z91),MONTH(Z91)+1,1)),"D") + DATEDIF(IF(AA91=DATE(YEAR(AA91),MONTH(AA91)+1,DAY(0)),AA91,DATE(YEAR(AA91), MONTH(AA91),0)),AA91,"D"))/30,1),12))))</f>
        <v>0</v>
      </c>
      <c r="AD91" s="138">
        <f>IF(Z91="",0,+IF(OR(ISBLANK(Z91),ISBLANK(AA91),ISBLANK(AA91),Z91&gt;AA91),"",IF(AND(YEAR(Z91)=YEAR(AA91), MONTH(Z91)=MONTH(AA91),NOT(AND(DAY(Z91)=1,AA91=DATE(YEAR(AA91),MONTH(AA91+1),DAY(0))))),DATEDIF(Z91,AA91,"D")+1, MOD(DATEDIF(Z91,IF(DAY(Z91)=1,Z91,DATE(YEAR(Z91),MONTH(Z91)+1,1)),"D") + DATEDIF(IF(AA91=DATE(YEAR(AA91),MONTH(AA91)+1,DAY(0)),AA91,DATE(YEAR(AA91), MONTH(AA91),0)),AA91,"D"),30))))</f>
        <v>0</v>
      </c>
      <c r="AE91" s="133"/>
      <c r="AF91" s="133"/>
      <c r="AG91" s="133"/>
      <c r="AH91" s="133"/>
      <c r="AI91" s="133"/>
      <c r="AJ91" s="133"/>
      <c r="AK91" s="133"/>
      <c r="AL91" s="133"/>
      <c r="AM91" s="133"/>
      <c r="AN91" s="133"/>
      <c r="AO91" s="133"/>
      <c r="AP91" s="133"/>
      <c r="BE91" s="1"/>
      <c r="BL91" s="1"/>
    </row>
    <row r="92" spans="2:64" x14ac:dyDescent="0.2">
      <c r="B92" s="554"/>
      <c r="C92" s="555"/>
      <c r="D92" s="599"/>
      <c r="E92" s="600"/>
      <c r="F92" s="600"/>
      <c r="G92" s="601"/>
      <c r="H92" s="574" t="str">
        <f>+IF(OR(ISBLANK(B92),ISBLANK(D92),B92&gt;D92),"",IF(AND(YEAR(B92)=YEAR(D92),MONTH(B92)=MONTH(D92)),0,FLOOR((IF(IF(DAY(B92)=1, B92,DATE(YEAR(B92),MONTH(B92)+1,1))&lt;IF(D92= DATE(YEAR(D92),MONTH(D92)+1,DAY(0)), D92, DATE(YEAR(D92), MONTH(D92),1)),DATEDIF(IF(DAY(B92)=1, B92,DATE(YEAR(B92),MONTH(B92)+1,1)),IF(D92= DATE(YEAR(D92),MONTH(D92)+1,DAY(0)), D92+1, DATE(YEAR(D92), MONTH(D92),1)),"M"),0) + FLOOR((DATEDIF(B92,IF(DAY(B92)=1,B92,DATE(YEAR(B92),MONTH(B92)+1,1)),"D") + DATEDIF(IF(D92=DATE(YEAR(D92),MONTH(D92)+1,DAY(0)),D92,DATE(YEAR(D92), MONTH(D92),0)),D92,"D"))/30,1))/12,1)))</f>
        <v/>
      </c>
      <c r="I92" s="575"/>
      <c r="J92" s="24" t="str">
        <f t="shared" si="17"/>
        <v/>
      </c>
      <c r="K92" s="574" t="str">
        <f t="shared" si="18"/>
        <v/>
      </c>
      <c r="L92" s="576"/>
      <c r="M92" s="575"/>
      <c r="N92" s="563"/>
      <c r="O92" s="564"/>
      <c r="P92" s="564"/>
      <c r="Q92" s="564"/>
      <c r="R92" s="564"/>
      <c r="S92" s="564"/>
      <c r="T92" s="564"/>
      <c r="U92" s="564"/>
      <c r="V92" s="564"/>
      <c r="W92" s="564"/>
      <c r="X92" s="565"/>
      <c r="Z92" s="123" t="str">
        <f>IF($B$92="","",+IF(AND(YEAR($B$92)&lt;2013,YEAR($D$92)&lt;2013),$B$92,IF(AND(YEAR($B$92)&lt;2013,YEAR($D$92)&gt;2012),$B$92,IF(AND(YEAR($B$92)&gt;2012,YEAR($D$92)&gt;2012),""))))</f>
        <v/>
      </c>
      <c r="AA92" s="123" t="str">
        <f>IF(OR($D$92="",AND(YEAR($B$92)&gt;2012,YEAR($D$92)&gt;2012)),"",+IF(YEAR($D$92)&lt;2013,$D$92,IF(AND(YEAR($B$92)&lt;2013,YEAR($D$92)&gt;2012),$AA$75)))</f>
        <v/>
      </c>
      <c r="AB92" s="136">
        <f t="shared" ref="AB92:AB94" si="31">IF(Z92="",0,+IF(OR(ISBLANK(Z92),ISBLANK(AA92),Z92&gt;AA92),"",IF(AND(YEAR(Z92)=YEAR(AA92),MONTH(Z92)=MONTH(AA92)),0,FLOOR((IF(IF(DAY(Z92)=1, Z92,DATE(YEAR(Z92),MONTH(Z92)+1,1))&lt;IF(AA92= DATE(YEAR(AA92),MONTH(AA92)+1,DAY(0)), AA92, DATE(YEAR(AA92), MONTH(AA92),1)),DATEDIF(IF(DAY(Z92)=1, Z92,DATE(YEAR(Z92),MONTH(Z92)+1,1)),IF(AA92= DATE(YEAR(AA92),MONTH(AA92)+1,DAY(0)), AA92+1, DATE(YEAR(AA92), MONTH(AA92),1)),"M"),0) + FLOOR((DATEDIF(Z92,IF(DAY(Z92)=1,Z92,DATE(YEAR(Z92),MONTH(Z92)+1,1)),"D") + DATEDIF(IF(AA92=DATE(YEAR(AA92),MONTH(AA92)+1,DAY(0)),AA92,DATE(YEAR(AA92), MONTH(AA92),0)),AA92,"D"))/30,1))/12,1))))</f>
        <v>0</v>
      </c>
      <c r="AC92" s="137">
        <f t="shared" ref="AC92:AC94" si="32">IF(Z92="",0,+IF(OR(ISBLANK(Z92),ISBLANK(AA92),ISBLANK(AA92),Z92&gt;AA92),"",IF(AND(YEAR(Z92)=YEAR(AA92), MONTH(Z92)=MONTH(AA92),NOT(AND(DAY(Z92)=1,AA92=DATE(YEAR(AA92),MONTH(AA92+1),DAY(0))))),0,MOD(IF(IF(DAY(Z92)=1, Z92,DATE(YEAR(Z92),MONTH(Z92)+1,1))&lt;IF(AA92= DATE(YEAR(AA92),MONTH(AA92)+1,DAY(0)), AA92, DATE(YEAR(AA92), MONTH(AA92),1)),DATEDIF(IF(DAY(Z92)=1, Z92,DATE(YEAR(Z92),MONTH(Z92)+1,1)),IF(AA92= DATE(YEAR(AA92),MONTH(AA92)+1,DAY(0)), AA92+1, DATE(YEAR(AA92), MONTH(AA92),1)),"M"),0) + FLOOR((DATEDIF(Z92,IF(DAY(Z92)=1,Z92,DATE(YEAR(Z92),MONTH(Z92)+1,1)),"D") + DATEDIF(IF(AA92=DATE(YEAR(AA92),MONTH(AA92)+1,DAY(0)),AA92,DATE(YEAR(AA92), MONTH(AA92),0)),AA92,"D"))/30,1),12))))</f>
        <v>0</v>
      </c>
      <c r="AD92" s="138">
        <f t="shared" ref="AD92:AD94" si="33">IF(Z92="",0,+IF(OR(ISBLANK(Z92),ISBLANK(AA92),ISBLANK(AA92),Z92&gt;AA92),"",IF(AND(YEAR(Z92)=YEAR(AA92), MONTH(Z92)=MONTH(AA92),NOT(AND(DAY(Z92)=1,AA92=DATE(YEAR(AA92),MONTH(AA92+1),DAY(0))))),DATEDIF(Z92,AA92,"D")+1, MOD(DATEDIF(Z92,IF(DAY(Z92)=1,Z92,DATE(YEAR(Z92),MONTH(Z92)+1,1)),"D") + DATEDIF(IF(AA92=DATE(YEAR(AA92),MONTH(AA92)+1,DAY(0)),AA92,DATE(YEAR(AA92), MONTH(AA92),0)),AA92,"D"),30))))</f>
        <v>0</v>
      </c>
      <c r="AE92" s="133"/>
      <c r="AF92" s="133"/>
      <c r="AG92" s="133"/>
      <c r="AH92" s="133"/>
      <c r="AI92" s="133"/>
      <c r="AJ92" s="133"/>
      <c r="AK92" s="133"/>
      <c r="AL92" s="133"/>
      <c r="AM92" s="133"/>
      <c r="AN92" s="133"/>
      <c r="AO92" s="133"/>
      <c r="AP92" s="133"/>
      <c r="BE92" s="1"/>
      <c r="BL92" s="1"/>
    </row>
    <row r="93" spans="2:64" x14ac:dyDescent="0.2">
      <c r="B93" s="554"/>
      <c r="C93" s="555"/>
      <c r="D93" s="599"/>
      <c r="E93" s="600"/>
      <c r="F93" s="600"/>
      <c r="G93" s="601"/>
      <c r="H93" s="574" t="str">
        <f>+IF(OR(ISBLANK(B93),ISBLANK(D93),B93&gt;D93),"",IF(AND(YEAR(B93)=YEAR(D93),MONTH(B93)=MONTH(D93)),0,FLOOR((IF(IF(DAY(B93)=1, B93,DATE(YEAR(B93),MONTH(B93)+1,1))&lt;IF(D93= DATE(YEAR(D93),MONTH(D93)+1,DAY(0)), D93, DATE(YEAR(D93), MONTH(D93),1)),DATEDIF(IF(DAY(B93)=1, B93,DATE(YEAR(B93),MONTH(B93)+1,1)),IF(D93= DATE(YEAR(D93),MONTH(D93)+1,DAY(0)), D93+1, DATE(YEAR(D93), MONTH(D93),1)),"M"),0) + FLOOR((DATEDIF(B93,IF(DAY(B93)=1,B93,DATE(YEAR(B93),MONTH(B93)+1,1)),"D") + DATEDIF(IF(D93=DATE(YEAR(D93),MONTH(D93)+1,DAY(0)),D93,DATE(YEAR(D93), MONTH(D93),0)),D93,"D"))/30,1))/12,1)))</f>
        <v/>
      </c>
      <c r="I93" s="575"/>
      <c r="J93" s="24" t="str">
        <f t="shared" si="17"/>
        <v/>
      </c>
      <c r="K93" s="574" t="str">
        <f t="shared" si="18"/>
        <v/>
      </c>
      <c r="L93" s="576"/>
      <c r="M93" s="575"/>
      <c r="N93" s="563"/>
      <c r="O93" s="564"/>
      <c r="P93" s="564"/>
      <c r="Q93" s="564"/>
      <c r="R93" s="564"/>
      <c r="S93" s="564"/>
      <c r="T93" s="564"/>
      <c r="U93" s="564"/>
      <c r="V93" s="564"/>
      <c r="W93" s="564"/>
      <c r="X93" s="565"/>
      <c r="Z93" s="123" t="str">
        <f>IF($B$93="","",+IF(AND(YEAR($B$93)&lt;2013,YEAR($D$93)&lt;2013),$B$93,IF(AND(YEAR($B$93)&lt;2013,YEAR($D$93)&gt;2012),$B$93,IF(AND(YEAR($B$93)&gt;2012,YEAR($D$93)&gt;2012),""))))</f>
        <v/>
      </c>
      <c r="AA93" s="123" t="str">
        <f>IF(OR($D$93="",AND(YEAR($B$93)&gt;2012,YEAR($D$93)&gt;2012)),"",+IF(YEAR($D$93)&lt;2013,$D$93,IF(AND(YEAR($B$93)&lt;2013,YEAR($D$93)&gt;2012),$AA$75)))</f>
        <v/>
      </c>
      <c r="AB93" s="136">
        <f t="shared" si="31"/>
        <v>0</v>
      </c>
      <c r="AC93" s="137">
        <f t="shared" si="32"/>
        <v>0</v>
      </c>
      <c r="AD93" s="138">
        <f t="shared" si="33"/>
        <v>0</v>
      </c>
      <c r="AE93" s="133"/>
      <c r="AF93" s="133"/>
      <c r="AG93" s="133"/>
      <c r="AH93" s="133"/>
      <c r="AI93" s="133"/>
      <c r="AJ93" s="133"/>
      <c r="AK93" s="133"/>
      <c r="AL93" s="133"/>
      <c r="AM93" s="133"/>
      <c r="AN93" s="133"/>
      <c r="AO93" s="133"/>
      <c r="AP93" s="133"/>
      <c r="BE93" s="1"/>
      <c r="BL93" s="1"/>
    </row>
    <row r="94" spans="2:64" ht="15.75" thickBot="1" x14ac:dyDescent="0.25">
      <c r="B94" s="611"/>
      <c r="C94" s="612"/>
      <c r="D94" s="599"/>
      <c r="E94" s="600"/>
      <c r="F94" s="600"/>
      <c r="G94" s="601"/>
      <c r="H94" s="613" t="str">
        <f t="shared" si="28"/>
        <v/>
      </c>
      <c r="I94" s="614"/>
      <c r="J94" s="34" t="str">
        <f t="shared" si="17"/>
        <v/>
      </c>
      <c r="K94" s="613" t="str">
        <f t="shared" si="18"/>
        <v/>
      </c>
      <c r="L94" s="615"/>
      <c r="M94" s="614"/>
      <c r="N94" s="587"/>
      <c r="O94" s="588"/>
      <c r="P94" s="588"/>
      <c r="Q94" s="588"/>
      <c r="R94" s="588"/>
      <c r="S94" s="588"/>
      <c r="T94" s="588"/>
      <c r="U94" s="588"/>
      <c r="V94" s="588"/>
      <c r="W94" s="588"/>
      <c r="X94" s="589"/>
      <c r="Z94" s="123" t="str">
        <f>IF($B$93="","",+IF(AND(YEAR($B$93)&lt;2013,YEAR($D$93)&lt;2013),$B$93,IF(AND(YEAR($B$93)&lt;2013,YEAR($D$93)&gt;2012),$B$93,IF(AND(YEAR($B$93)&gt;2012,YEAR($D$93)&gt;2012),""))))</f>
        <v/>
      </c>
      <c r="AA94" s="123" t="str">
        <f>IF(OR($D$93="",AND(YEAR($B$93)&gt;2012,YEAR($D$93)&gt;2012)),"",+IF(YEAR($D$93)&lt;2013,$D$93,IF(AND(YEAR($B$93)&lt;2013,YEAR($D$93)&gt;2012),$AA$75)))</f>
        <v/>
      </c>
      <c r="AB94" s="136">
        <f t="shared" si="31"/>
        <v>0</v>
      </c>
      <c r="AC94" s="137">
        <f t="shared" si="32"/>
        <v>0</v>
      </c>
      <c r="AD94" s="138">
        <f t="shared" si="33"/>
        <v>0</v>
      </c>
      <c r="AE94" s="133"/>
      <c r="AF94" s="133"/>
      <c r="AG94" s="133"/>
      <c r="AH94" s="133"/>
      <c r="AI94" s="133"/>
      <c r="AJ94" s="133"/>
      <c r="AK94" s="133"/>
      <c r="AL94" s="133"/>
      <c r="AM94" s="133"/>
      <c r="AN94" s="133"/>
      <c r="AO94" s="133"/>
      <c r="AP94" s="133"/>
      <c r="BE94" s="1"/>
      <c r="BL94" s="1"/>
    </row>
    <row r="95" spans="2:64" ht="15.75" thickBot="1" x14ac:dyDescent="0.25">
      <c r="B95" s="608"/>
      <c r="C95" s="609"/>
      <c r="D95" s="609" t="s">
        <v>43</v>
      </c>
      <c r="E95" s="609"/>
      <c r="F95" s="609"/>
      <c r="G95" s="595"/>
      <c r="H95" s="592">
        <f>SUM(H76:H94) + FLOOR((SUM(J76:J94) + FLOOR(SUM(K76:K94)/30,1))/12,1)</f>
        <v>0</v>
      </c>
      <c r="I95" s="592"/>
      <c r="J95" s="81">
        <f>MOD((SUM(J76:J94) + FLOOR(SUM(K76:K94)/30,1)),12)</f>
        <v>0</v>
      </c>
      <c r="K95" s="592">
        <f>MOD(SUM(K76:K94),30)</f>
        <v>0</v>
      </c>
      <c r="L95" s="592"/>
      <c r="M95" s="610"/>
      <c r="P95" s="14"/>
      <c r="X95" s="1"/>
      <c r="Z95" s="123" t="str">
        <f t="shared" ref="Z95" si="34">IF($B$93="","",+IF(AND(YEAR($B$93)&lt;2013,YEAR($D$93)&lt;2013),$B$93,IF(AND(YEAR($B$93)&lt;2013,YEAR($D$93)&gt;2012),$B$93,IF(AND(YEAR($B$93)&gt;2012,YEAR($D$93)&gt;2012),""))))</f>
        <v/>
      </c>
      <c r="AA95" s="123" t="str">
        <f>IF(OR($D$93="",AND(YEAR($B$93)&gt;2012,YEAR($D$93)&gt;2012)),"",+IF(YEAR($D$93)&lt;2013,$D$93,IF(AND(YEAR($B$93)&lt;2013,YEAR($D$93)&gt;2012),$AA$75)))</f>
        <v/>
      </c>
      <c r="AB95" s="149">
        <f>SUM(AB76:AB94) + FLOOR((SUM(AC76:AC94) + FLOOR(SUM(AD76:AD94)/30,1))/12,1)</f>
        <v>0</v>
      </c>
      <c r="AC95" s="150">
        <f>MOD((SUM(AC76:AC94) + FLOOR(SUM(AB76:AB94)/30,1)),12)</f>
        <v>0</v>
      </c>
      <c r="AD95" s="152">
        <f>MOD(SUM(AD76:AD94),30)</f>
        <v>0</v>
      </c>
      <c r="AE95" s="133"/>
      <c r="AF95" s="133"/>
      <c r="AG95" s="133"/>
      <c r="AH95" s="133"/>
      <c r="AI95" s="133"/>
      <c r="AJ95" s="133"/>
      <c r="AK95" s="133"/>
      <c r="AL95" s="133"/>
      <c r="AM95" s="133"/>
      <c r="AN95" s="133"/>
      <c r="AO95" s="133"/>
      <c r="AP95" s="133"/>
      <c r="BE95" s="1"/>
      <c r="BL95" s="1"/>
    </row>
    <row r="96" spans="2:64" ht="18" customHeight="1" x14ac:dyDescent="0.2">
      <c r="X96" s="1"/>
      <c r="Z96" s="132"/>
      <c r="AA96" s="132"/>
      <c r="AB96" s="133"/>
      <c r="AC96" s="133"/>
      <c r="AD96" s="133"/>
      <c r="AE96" s="133"/>
      <c r="AF96" s="133"/>
      <c r="AG96" s="133"/>
      <c r="AH96" s="133"/>
      <c r="AI96" s="133"/>
      <c r="AJ96" s="133"/>
      <c r="AK96" s="133"/>
      <c r="AL96" s="133"/>
      <c r="AM96" s="133"/>
      <c r="AN96" s="133"/>
      <c r="AO96" s="133"/>
      <c r="AP96" s="133"/>
      <c r="BE96" s="1"/>
      <c r="BL96" s="1"/>
    </row>
    <row r="97" spans="1:64" ht="24" customHeight="1" x14ac:dyDescent="0.2">
      <c r="A97" s="1"/>
      <c r="B97" s="21" t="s">
        <v>325</v>
      </c>
      <c r="C97" s="21"/>
      <c r="D97" s="21"/>
      <c r="E97" s="602"/>
      <c r="F97" s="603"/>
      <c r="G97" s="603"/>
      <c r="H97" s="603"/>
      <c r="I97" s="603"/>
      <c r="J97" s="603"/>
      <c r="K97" s="602"/>
      <c r="L97" s="603"/>
      <c r="N97" s="91" t="s">
        <v>340</v>
      </c>
      <c r="O97" s="14"/>
      <c r="P97" s="14"/>
      <c r="Q97" s="602"/>
      <c r="R97" s="603"/>
      <c r="S97" s="603"/>
      <c r="T97" s="603"/>
      <c r="U97" s="603"/>
      <c r="V97" s="603"/>
      <c r="W97" s="603"/>
      <c r="X97" s="1"/>
      <c r="Z97" s="132"/>
      <c r="AA97" s="132"/>
      <c r="AB97" s="133"/>
      <c r="AC97" s="133"/>
      <c r="AD97" s="133"/>
      <c r="AE97" s="133"/>
      <c r="AF97" s="133"/>
      <c r="AG97" s="133"/>
      <c r="AH97" s="133"/>
      <c r="AI97" s="133"/>
      <c r="AJ97" s="133"/>
      <c r="AK97" s="133"/>
      <c r="AL97" s="133"/>
      <c r="AM97" s="133"/>
      <c r="AN97" s="133"/>
      <c r="AO97" s="133"/>
      <c r="AP97" s="133"/>
      <c r="BE97" s="1"/>
      <c r="BL97" s="1"/>
    </row>
    <row r="98" spans="1:64" ht="24.75" customHeight="1" x14ac:dyDescent="0.2">
      <c r="A98" s="1"/>
      <c r="B98" s="21" t="s">
        <v>327</v>
      </c>
      <c r="C98" s="21"/>
      <c r="D98" s="21"/>
      <c r="E98" s="602"/>
      <c r="F98" s="603"/>
      <c r="G98" s="603"/>
      <c r="H98" s="603"/>
      <c r="I98" s="603"/>
      <c r="J98" s="603"/>
      <c r="K98" s="602"/>
      <c r="L98" s="603"/>
      <c r="N98" s="91" t="s">
        <v>327</v>
      </c>
      <c r="O98" s="36"/>
      <c r="P98" s="36"/>
      <c r="Q98" s="604"/>
      <c r="R98" s="605"/>
      <c r="S98" s="605"/>
      <c r="T98" s="605"/>
      <c r="U98" s="605"/>
      <c r="V98" s="605"/>
      <c r="W98" s="605"/>
      <c r="X98" s="14"/>
      <c r="Z98" s="132"/>
      <c r="AA98" s="132"/>
      <c r="AB98" s="133"/>
      <c r="AC98" s="133"/>
      <c r="AD98" s="133"/>
      <c r="AE98" s="133"/>
      <c r="AF98" s="133"/>
      <c r="AG98" s="133"/>
      <c r="AH98" s="133"/>
      <c r="AI98" s="133"/>
      <c r="AJ98" s="133"/>
      <c r="AK98" s="133"/>
      <c r="AL98" s="133"/>
      <c r="AM98" s="133"/>
      <c r="AN98" s="133"/>
      <c r="AO98" s="133"/>
      <c r="AP98" s="133"/>
      <c r="BE98" s="1"/>
      <c r="BL98" s="1"/>
    </row>
    <row r="99" spans="1:64" ht="30.75" customHeight="1" x14ac:dyDescent="0.2">
      <c r="A99" s="1"/>
      <c r="B99" s="94" t="s">
        <v>326</v>
      </c>
      <c r="C99" s="94"/>
      <c r="D99" s="94"/>
      <c r="E99" s="602"/>
      <c r="F99" s="603"/>
      <c r="G99" s="602"/>
      <c r="H99" s="603"/>
      <c r="I99" s="602"/>
      <c r="J99" s="603"/>
      <c r="K99" s="602"/>
      <c r="L99" s="603"/>
      <c r="N99" s="21" t="s">
        <v>326</v>
      </c>
      <c r="Q99" s="606"/>
      <c r="R99" s="607"/>
      <c r="S99" s="607"/>
      <c r="T99" s="607"/>
      <c r="U99" s="607"/>
      <c r="V99" s="607"/>
      <c r="W99" s="607"/>
      <c r="X99" s="14"/>
      <c r="Z99" s="132"/>
      <c r="AA99" s="132"/>
      <c r="AB99" s="133"/>
      <c r="AC99" s="133"/>
      <c r="AD99" s="133"/>
      <c r="AE99" s="133"/>
      <c r="AF99" s="133"/>
      <c r="AG99" s="133"/>
      <c r="AH99" s="133"/>
      <c r="AI99" s="133"/>
      <c r="AJ99" s="133"/>
      <c r="AK99" s="133"/>
      <c r="AL99" s="133"/>
      <c r="AM99" s="133"/>
      <c r="AN99" s="133"/>
      <c r="AO99" s="133"/>
      <c r="AP99" s="133"/>
      <c r="BE99" s="1"/>
      <c r="BL99" s="1"/>
    </row>
    <row r="100" spans="1:64" ht="30.75" customHeight="1" x14ac:dyDescent="0.2">
      <c r="A100" s="1"/>
      <c r="B100" s="93"/>
      <c r="C100" s="93"/>
      <c r="D100" s="93"/>
      <c r="E100" s="93"/>
      <c r="K100" s="21"/>
      <c r="R100" s="95"/>
      <c r="S100" s="95"/>
      <c r="T100" s="95"/>
      <c r="U100" s="95"/>
      <c r="V100" s="95"/>
      <c r="W100" s="95"/>
      <c r="X100" s="14"/>
      <c r="Z100" s="132"/>
      <c r="AA100" s="132"/>
      <c r="AB100" s="133"/>
      <c r="AC100" s="133"/>
      <c r="AD100" s="133"/>
      <c r="AE100" s="133"/>
      <c r="AF100" s="133"/>
      <c r="AG100" s="133"/>
      <c r="AH100" s="133"/>
      <c r="AI100" s="133"/>
      <c r="AJ100" s="133"/>
      <c r="AK100" s="133"/>
      <c r="AL100" s="133"/>
      <c r="AM100" s="133"/>
      <c r="AN100" s="133"/>
      <c r="AO100" s="133"/>
      <c r="AP100" s="133"/>
      <c r="BE100" s="1"/>
      <c r="BL100" s="1"/>
    </row>
    <row r="101" spans="1:64" ht="30.75" customHeight="1" x14ac:dyDescent="0.2">
      <c r="A101" s="1"/>
      <c r="B101" s="93"/>
      <c r="C101" s="93"/>
      <c r="D101" s="93"/>
      <c r="E101" s="535"/>
      <c r="F101" s="535"/>
      <c r="G101" s="535"/>
      <c r="H101" s="535"/>
      <c r="K101" s="21"/>
      <c r="Q101" s="535"/>
      <c r="R101" s="535"/>
      <c r="S101" s="535"/>
      <c r="T101" s="535"/>
      <c r="U101" s="95"/>
      <c r="V101" s="95"/>
      <c r="W101" s="95"/>
      <c r="X101" s="14"/>
      <c r="Z101" s="132"/>
      <c r="AA101" s="132"/>
      <c r="AB101" s="133"/>
      <c r="AC101" s="133"/>
      <c r="AD101" s="133"/>
      <c r="AE101" s="133"/>
      <c r="AF101" s="133"/>
      <c r="AG101" s="133"/>
      <c r="AH101" s="133"/>
      <c r="AI101" s="133"/>
      <c r="AJ101" s="133"/>
      <c r="AK101" s="133"/>
      <c r="AL101" s="133"/>
      <c r="AM101" s="133"/>
      <c r="AN101" s="133"/>
      <c r="AO101" s="133"/>
      <c r="AP101" s="133"/>
      <c r="BE101" s="1"/>
      <c r="BL101" s="1"/>
    </row>
    <row r="102" spans="1:64" ht="27" customHeight="1" x14ac:dyDescent="0.2">
      <c r="B102" s="14"/>
      <c r="C102" s="14"/>
      <c r="D102" s="14"/>
      <c r="E102" s="623" t="s">
        <v>6</v>
      </c>
      <c r="F102" s="623"/>
      <c r="G102" s="623"/>
      <c r="H102" s="623"/>
      <c r="Q102" s="623" t="s">
        <v>6</v>
      </c>
      <c r="R102" s="623"/>
      <c r="S102" s="623"/>
      <c r="T102" s="623"/>
      <c r="X102" s="1"/>
      <c r="Z102" s="132"/>
      <c r="AA102" s="132"/>
      <c r="AB102" s="133"/>
      <c r="AC102" s="133"/>
      <c r="AD102" s="133"/>
      <c r="AE102" s="133"/>
      <c r="AF102" s="133"/>
      <c r="AG102" s="133"/>
      <c r="AH102" s="133"/>
      <c r="AI102" s="133"/>
      <c r="AJ102" s="133"/>
      <c r="AK102" s="133"/>
      <c r="AL102" s="133"/>
      <c r="AM102" s="133"/>
      <c r="AN102" s="133"/>
      <c r="AO102" s="133"/>
      <c r="AP102" s="133"/>
      <c r="BE102" s="1"/>
      <c r="BL102" s="1"/>
    </row>
    <row r="103" spans="1:64" ht="18" customHeight="1" x14ac:dyDescent="0.2">
      <c r="A103" s="1"/>
      <c r="B103" s="30" t="s">
        <v>28</v>
      </c>
      <c r="R103" s="14"/>
      <c r="S103" s="14"/>
      <c r="T103" s="14"/>
      <c r="X103" s="14"/>
      <c r="Z103" s="132"/>
      <c r="AA103" s="132"/>
      <c r="AB103" s="133"/>
      <c r="AC103" s="133"/>
      <c r="AD103" s="133"/>
      <c r="AE103" s="133"/>
      <c r="AF103" s="133"/>
      <c r="AG103" s="133"/>
      <c r="AH103" s="133"/>
      <c r="AI103" s="133"/>
      <c r="AJ103" s="133"/>
      <c r="AK103" s="133"/>
      <c r="AL103" s="133"/>
      <c r="AM103" s="133"/>
      <c r="AN103" s="133"/>
      <c r="AO103" s="133"/>
      <c r="AP103" s="133"/>
      <c r="BE103" s="1"/>
      <c r="BL103" s="1"/>
    </row>
    <row r="104" spans="1:64" ht="33" customHeight="1" x14ac:dyDescent="0.2">
      <c r="A104" s="36">
        <v>1</v>
      </c>
      <c r="B104" s="620" t="s">
        <v>328</v>
      </c>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AJ104" s="133"/>
      <c r="AK104" s="133"/>
      <c r="AL104" s="133"/>
      <c r="AM104" s="133"/>
      <c r="AN104" s="133"/>
      <c r="AO104" s="133"/>
      <c r="AP104" s="133"/>
      <c r="BE104" s="1"/>
      <c r="BL104" s="1"/>
    </row>
    <row r="105" spans="1:64" ht="9.6" customHeight="1" x14ac:dyDescent="0.2">
      <c r="X105" s="1"/>
      <c r="AJ105" s="130"/>
      <c r="AK105" s="130"/>
      <c r="AL105" s="130"/>
      <c r="AM105" s="130"/>
      <c r="AN105" s="130"/>
      <c r="AO105" s="130"/>
      <c r="AP105" s="130"/>
      <c r="AQ105" s="130"/>
      <c r="AR105" s="130"/>
      <c r="AS105" s="130"/>
      <c r="AT105" s="130"/>
      <c r="AU105" s="130"/>
      <c r="AV105" s="130"/>
      <c r="AW105" s="130"/>
      <c r="BE105" s="1"/>
      <c r="BL105" s="1"/>
    </row>
    <row r="106" spans="1:64" ht="48.75" customHeight="1" x14ac:dyDescent="0.2">
      <c r="A106" s="36">
        <v>2</v>
      </c>
      <c r="B106" s="620" t="s">
        <v>329</v>
      </c>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AJ106" s="130"/>
      <c r="AK106" s="130"/>
      <c r="AL106" s="130"/>
      <c r="AM106" s="130"/>
      <c r="AN106" s="130"/>
      <c r="AO106" s="130"/>
      <c r="AP106" s="130"/>
      <c r="AQ106" s="130"/>
      <c r="AR106" s="130"/>
      <c r="AS106" s="130"/>
      <c r="AT106" s="130"/>
      <c r="AU106" s="130"/>
      <c r="AV106" s="130"/>
      <c r="AW106" s="130"/>
      <c r="BE106" s="1"/>
      <c r="BL106" s="1"/>
    </row>
    <row r="107" spans="1:64" ht="9.6" customHeight="1" x14ac:dyDescent="0.2">
      <c r="X107" s="1"/>
      <c r="AJ107" s="130"/>
      <c r="AK107" s="130"/>
      <c r="AL107" s="130"/>
      <c r="AM107" s="130"/>
      <c r="AN107" s="130"/>
      <c r="AO107" s="130"/>
      <c r="AP107" s="130"/>
      <c r="AQ107" s="130"/>
      <c r="AR107" s="130"/>
      <c r="AS107" s="130"/>
      <c r="AT107" s="130"/>
      <c r="AU107" s="130"/>
      <c r="AV107" s="130"/>
      <c r="AW107" s="130"/>
      <c r="BE107" s="1"/>
      <c r="BL107" s="1"/>
    </row>
    <row r="108" spans="1:64" ht="115.9" customHeight="1" x14ac:dyDescent="0.2">
      <c r="A108" s="36">
        <v>3</v>
      </c>
      <c r="B108" s="620" t="s">
        <v>330</v>
      </c>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AJ108" s="130"/>
      <c r="AK108" s="130"/>
      <c r="AL108" s="130"/>
      <c r="AM108" s="130"/>
      <c r="AN108" s="130"/>
      <c r="AO108" s="130"/>
      <c r="AP108" s="130"/>
      <c r="AQ108" s="130"/>
      <c r="AR108" s="130"/>
      <c r="AS108" s="130"/>
      <c r="AT108" s="130"/>
      <c r="AU108" s="130"/>
      <c r="AV108" s="130"/>
      <c r="AW108" s="130"/>
      <c r="BE108" s="1"/>
      <c r="BL108" s="1"/>
    </row>
    <row r="109" spans="1:64" ht="13.15" customHeight="1" x14ac:dyDescent="0.2">
      <c r="X109" s="1"/>
      <c r="AJ109" s="130"/>
      <c r="AK109" s="130"/>
      <c r="AL109" s="130"/>
      <c r="AM109" s="130"/>
      <c r="AN109" s="130"/>
      <c r="AO109" s="130"/>
      <c r="AP109" s="130"/>
      <c r="AQ109" s="130"/>
      <c r="AR109" s="130"/>
      <c r="AS109" s="130"/>
      <c r="AT109" s="130"/>
      <c r="AU109" s="130"/>
      <c r="AV109" s="130"/>
      <c r="AW109" s="130"/>
      <c r="BE109" s="1"/>
      <c r="BL109" s="1"/>
    </row>
    <row r="110" spans="1:64" ht="88.15" customHeight="1" x14ac:dyDescent="0.2">
      <c r="A110" s="61" t="s">
        <v>357</v>
      </c>
      <c r="B110" s="620" t="s">
        <v>316</v>
      </c>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AJ110" s="130"/>
      <c r="AK110" s="130"/>
      <c r="AL110" s="130"/>
      <c r="AM110" s="130"/>
      <c r="AN110" s="130"/>
      <c r="AO110" s="130"/>
      <c r="AP110" s="130"/>
      <c r="AQ110" s="130"/>
      <c r="AR110" s="130"/>
      <c r="AS110" s="130"/>
      <c r="AT110" s="130"/>
      <c r="AU110" s="130"/>
      <c r="AV110" s="130"/>
      <c r="AW110" s="130"/>
      <c r="BE110" s="1"/>
      <c r="BL110" s="1"/>
    </row>
    <row r="111" spans="1:64" ht="22.15" customHeight="1" x14ac:dyDescent="0.2">
      <c r="A111" s="1"/>
      <c r="B111" s="28"/>
      <c r="C111" s="28"/>
      <c r="D111" s="28"/>
      <c r="E111" s="28"/>
      <c r="F111" s="28"/>
      <c r="G111" s="28"/>
      <c r="H111" s="28"/>
      <c r="I111" s="28"/>
      <c r="J111" s="28"/>
      <c r="K111" s="28"/>
      <c r="L111" s="28"/>
      <c r="M111" s="28"/>
      <c r="N111" s="28"/>
      <c r="O111" s="28"/>
      <c r="P111" s="28"/>
      <c r="Q111" s="28"/>
      <c r="R111" s="28"/>
      <c r="S111" s="28"/>
      <c r="T111" s="28"/>
      <c r="U111" s="28"/>
      <c r="V111" s="28"/>
      <c r="W111" s="28"/>
      <c r="X111" s="14"/>
      <c r="AJ111" s="130"/>
      <c r="AK111" s="130"/>
      <c r="AL111" s="130"/>
      <c r="AM111" s="130"/>
      <c r="AN111" s="130"/>
      <c r="AO111" s="130"/>
      <c r="AP111" s="130"/>
      <c r="AQ111" s="130"/>
      <c r="AR111" s="130"/>
      <c r="AS111" s="130"/>
      <c r="AT111" s="130"/>
      <c r="AU111" s="130"/>
      <c r="AV111" s="130"/>
      <c r="AW111" s="130"/>
      <c r="BE111" s="1"/>
      <c r="BL111" s="1"/>
    </row>
    <row r="112" spans="1:64" ht="51" customHeight="1" x14ac:dyDescent="0.2">
      <c r="A112" s="621" t="s">
        <v>344</v>
      </c>
      <c r="B112" s="622"/>
      <c r="C112" s="622"/>
      <c r="D112" s="622"/>
      <c r="E112" s="622"/>
      <c r="F112" s="622"/>
      <c r="G112" s="622"/>
      <c r="H112" s="622"/>
      <c r="I112" s="622"/>
      <c r="J112" s="622"/>
      <c r="K112" s="622"/>
      <c r="L112" s="622"/>
      <c r="M112" s="622"/>
      <c r="N112" s="622"/>
      <c r="O112" s="622"/>
      <c r="P112" s="622"/>
      <c r="Q112" s="622"/>
      <c r="R112" s="622"/>
      <c r="S112" s="622"/>
      <c r="T112" s="622"/>
      <c r="U112" s="622"/>
      <c r="V112" s="622"/>
      <c r="W112" s="622"/>
      <c r="X112" s="622"/>
      <c r="AJ112" s="142" t="s">
        <v>184</v>
      </c>
      <c r="AK112" s="133"/>
      <c r="AL112" s="133"/>
      <c r="AM112" s="133"/>
      <c r="AN112" s="133"/>
      <c r="AO112" s="133"/>
      <c r="AP112" s="618"/>
      <c r="AQ112" s="618"/>
      <c r="AR112" s="618"/>
      <c r="AS112" s="618"/>
      <c r="AT112" s="14"/>
      <c r="AU112" s="14"/>
      <c r="BE112" s="1"/>
      <c r="BL112" s="1"/>
    </row>
    <row r="113" spans="1:64" ht="17.25" customHeight="1" x14ac:dyDescent="0.2">
      <c r="X113" s="1"/>
      <c r="AJ113" s="133"/>
      <c r="AK113" s="133"/>
      <c r="AL113" s="133"/>
      <c r="AM113" s="133"/>
      <c r="AN113" s="133"/>
      <c r="AO113" s="133"/>
      <c r="AP113" s="618"/>
      <c r="AQ113" s="618"/>
      <c r="AR113" s="618"/>
      <c r="AS113" s="618"/>
      <c r="AT113" s="14"/>
      <c r="AU113" s="14"/>
      <c r="BE113" s="1"/>
      <c r="BL113" s="1"/>
    </row>
    <row r="114" spans="1:64" s="36" customFormat="1" ht="15.75" x14ac:dyDescent="0.25">
      <c r="A114" s="43" t="s">
        <v>27</v>
      </c>
      <c r="B114" s="39" t="s">
        <v>347</v>
      </c>
      <c r="C114"/>
      <c r="D114"/>
      <c r="E114"/>
      <c r="F114" s="616" t="str">
        <f>IF(K46="","",K46)</f>
        <v/>
      </c>
      <c r="G114" s="616"/>
      <c r="H114" s="616"/>
      <c r="I114" s="616"/>
      <c r="J114" s="39" t="s">
        <v>346</v>
      </c>
      <c r="K114"/>
      <c r="L114"/>
      <c r="M114"/>
      <c r="N114"/>
      <c r="O114"/>
      <c r="P114"/>
      <c r="Q114"/>
      <c r="R114"/>
      <c r="S114" s="88"/>
      <c r="T114" s="617" t="str">
        <f>+BA127</f>
        <v/>
      </c>
      <c r="U114" s="617"/>
      <c r="V114" s="617"/>
      <c r="W114" s="617"/>
      <c r="X114"/>
      <c r="Y114" s="1"/>
      <c r="Z114" s="20"/>
      <c r="AA114" s="20"/>
      <c r="AB114" s="1"/>
      <c r="AC114" s="1"/>
      <c r="AD114" s="1"/>
      <c r="AE114" s="1"/>
      <c r="AF114" s="1"/>
      <c r="AG114" s="1"/>
      <c r="AH114" s="1"/>
      <c r="AI114" s="1"/>
      <c r="AJ114" s="133"/>
      <c r="AK114" s="133"/>
      <c r="AL114" s="153"/>
      <c r="AM114" s="153"/>
      <c r="AN114" s="153"/>
      <c r="AO114" s="153"/>
      <c r="AP114" s="618"/>
      <c r="AQ114" s="618"/>
      <c r="AR114" s="618"/>
      <c r="AS114" s="618"/>
      <c r="AT114" s="14"/>
      <c r="AU114" s="14"/>
      <c r="AV114" s="1"/>
      <c r="AW114" s="1"/>
      <c r="AX114" s="107"/>
      <c r="AY114" s="1"/>
      <c r="AZ114" s="1"/>
      <c r="BA114" s="1"/>
      <c r="BB114" s="1"/>
      <c r="BC114" s="1"/>
      <c r="BD114" s="1"/>
      <c r="BE114" s="1"/>
      <c r="BF114" s="1"/>
      <c r="BG114" s="1"/>
      <c r="BH114" s="1"/>
      <c r="BI114" s="1"/>
      <c r="BJ114" s="1"/>
      <c r="BK114" s="1"/>
      <c r="BL114" s="1"/>
    </row>
    <row r="115" spans="1:64" s="36" customFormat="1" ht="17.25" customHeight="1" x14ac:dyDescent="0.2">
      <c r="A115" s="43"/>
      <c r="B115" s="619" t="s">
        <v>312</v>
      </c>
      <c r="C115" s="619"/>
      <c r="D115" s="619"/>
      <c r="E115" s="619"/>
      <c r="F115" s="619"/>
      <c r="G115" s="619"/>
      <c r="H115" s="619"/>
      <c r="I115" s="619"/>
      <c r="J115" s="619"/>
      <c r="K115" s="619"/>
      <c r="L115" s="619"/>
      <c r="M115" s="619"/>
      <c r="N115" s="619"/>
      <c r="O115" s="619"/>
      <c r="P115" s="619"/>
      <c r="Q115" s="619"/>
      <c r="R115" s="619"/>
      <c r="S115" s="619"/>
      <c r="T115" s="619"/>
      <c r="U115" s="619"/>
      <c r="V115" s="619"/>
      <c r="W115" s="619"/>
      <c r="X115" s="619"/>
      <c r="Y115" s="1"/>
      <c r="Z115" s="20"/>
      <c r="AA115" s="20"/>
      <c r="AB115" s="1"/>
      <c r="AC115" s="1"/>
      <c r="AD115" s="1"/>
      <c r="AE115" s="1"/>
      <c r="AF115" s="1"/>
      <c r="AG115" s="1"/>
      <c r="AH115" s="1"/>
      <c r="AI115" s="1"/>
      <c r="AJ115" s="133"/>
      <c r="AK115" s="133"/>
      <c r="AL115" s="153"/>
      <c r="AM115" s="153"/>
      <c r="AN115" s="153"/>
      <c r="AO115" s="153"/>
      <c r="AP115" s="618"/>
      <c r="AQ115" s="618"/>
      <c r="AR115" s="618"/>
      <c r="AS115" s="618"/>
      <c r="AT115" s="14"/>
      <c r="AU115" s="14"/>
      <c r="AX115" s="107"/>
      <c r="AY115" s="1"/>
      <c r="AZ115" s="1"/>
      <c r="BA115" s="1"/>
      <c r="BB115" s="1"/>
      <c r="BC115" s="1"/>
      <c r="BD115" s="1"/>
      <c r="BE115" s="1"/>
      <c r="BF115" s="1"/>
      <c r="BG115" s="1"/>
      <c r="BH115" s="1"/>
      <c r="BI115" s="1"/>
      <c r="BJ115" s="1"/>
      <c r="BK115" s="1"/>
      <c r="BL115" s="1"/>
    </row>
    <row r="116" spans="1:64" ht="6" customHeight="1" x14ac:dyDescent="0.2">
      <c r="X116" s="1"/>
      <c r="AJ116" s="133"/>
      <c r="AK116" s="133"/>
      <c r="AL116" s="133"/>
      <c r="AM116" s="133"/>
      <c r="AN116" s="133"/>
      <c r="AO116" s="133"/>
      <c r="BE116" s="1"/>
      <c r="BL116" s="1"/>
    </row>
    <row r="117" spans="1:64" ht="31.5" customHeight="1" thickBot="1" x14ac:dyDescent="0.25">
      <c r="A117" s="14" t="s">
        <v>10</v>
      </c>
      <c r="B117" s="620" t="s">
        <v>306</v>
      </c>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5">
        <f>+IFERROR(IF(OR(B42="Όριο ηλικίας",B42="Θάνατος",B42="Λόγοι Υγείας",),0,BC442),0)</f>
        <v>0</v>
      </c>
      <c r="Z117" s="19">
        <f>+((AN14-N39)*12-P39)/(12)</f>
        <v>64.5</v>
      </c>
      <c r="AJ117" s="154" t="s">
        <v>244</v>
      </c>
      <c r="AK117" s="133"/>
      <c r="AL117" s="133"/>
      <c r="AM117" s="133"/>
      <c r="AN117" s="133"/>
      <c r="AO117" s="133"/>
      <c r="AY117"/>
      <c r="AZ117"/>
      <c r="BA117"/>
      <c r="BB117"/>
      <c r="BC117"/>
      <c r="BD117"/>
      <c r="BE117" s="1"/>
      <c r="BF117"/>
      <c r="BG117"/>
      <c r="BH117"/>
      <c r="BI117"/>
      <c r="BJ117"/>
      <c r="BK117"/>
      <c r="BL117" s="1"/>
    </row>
    <row r="118" spans="1:64" ht="9" customHeight="1" thickBot="1" x14ac:dyDescent="0.25">
      <c r="B118" s="620"/>
      <c r="C118" s="620"/>
      <c r="D118" s="620"/>
      <c r="E118" s="620"/>
      <c r="F118" s="620"/>
      <c r="G118" s="620"/>
      <c r="H118" s="620"/>
      <c r="I118" s="620"/>
      <c r="J118" s="620"/>
      <c r="K118" s="620"/>
      <c r="L118" s="620"/>
      <c r="M118" s="620"/>
      <c r="N118" s="620"/>
      <c r="O118" s="620"/>
      <c r="P118" s="620"/>
      <c r="Q118" s="620"/>
      <c r="R118" s="620"/>
      <c r="S118" s="620"/>
      <c r="T118" s="28"/>
      <c r="X118" s="1"/>
      <c r="AJ118" s="154" t="s">
        <v>245</v>
      </c>
      <c r="AK118" s="133"/>
      <c r="AL118" s="133"/>
      <c r="AM118" s="133"/>
      <c r="AN118" s="133"/>
      <c r="AO118" s="133"/>
      <c r="AX118" s="130"/>
      <c r="AY118" s="155"/>
      <c r="AZ118" s="156"/>
      <c r="BA118" s="156"/>
      <c r="BB118" s="156"/>
      <c r="BC118" s="156"/>
      <c r="BD118" s="157"/>
      <c r="BE118" s="130"/>
      <c r="BF118" s="155"/>
      <c r="BG118" s="156"/>
      <c r="BH118" s="156"/>
      <c r="BI118" s="156"/>
      <c r="BJ118" s="156"/>
      <c r="BK118" s="157"/>
    </row>
    <row r="119" spans="1:64" ht="17.25" customHeight="1" thickBot="1" x14ac:dyDescent="0.25">
      <c r="S119" s="26"/>
      <c r="T119" s="566" t="s">
        <v>3</v>
      </c>
      <c r="U119" s="569"/>
      <c r="V119" s="636" t="s">
        <v>4</v>
      </c>
      <c r="W119" s="637"/>
      <c r="X119" s="4" t="s">
        <v>24</v>
      </c>
      <c r="AJ119" s="154" t="s">
        <v>239</v>
      </c>
      <c r="AK119" s="133"/>
      <c r="AL119" s="133"/>
      <c r="AM119" s="133"/>
      <c r="AN119" s="133"/>
      <c r="AO119" s="133"/>
      <c r="AP119" s="515"/>
      <c r="AQ119" s="515"/>
      <c r="AR119" s="515"/>
      <c r="AS119" s="515"/>
      <c r="AT119" s="515"/>
      <c r="AU119" s="515"/>
      <c r="AV119" s="515"/>
      <c r="AW119" s="515"/>
      <c r="AY119" s="638" t="s">
        <v>181</v>
      </c>
      <c r="AZ119" s="639"/>
      <c r="BA119" s="639"/>
      <c r="BB119" s="639"/>
      <c r="BC119" s="639"/>
      <c r="BD119" s="640"/>
      <c r="BF119" s="630" t="s">
        <v>182</v>
      </c>
      <c r="BG119" s="631"/>
      <c r="BH119" s="631"/>
      <c r="BI119" s="631"/>
      <c r="BJ119" s="631"/>
      <c r="BK119" s="632"/>
    </row>
    <row r="120" spans="1:64" ht="18.75" customHeight="1" thickBot="1" x14ac:dyDescent="0.25">
      <c r="A120" s="84" t="s">
        <v>8</v>
      </c>
      <c r="B120" s="9" t="s">
        <v>307</v>
      </c>
      <c r="C120" s="9"/>
      <c r="D120" s="9"/>
      <c r="E120" s="9"/>
      <c r="F120" s="9"/>
      <c r="G120" s="9"/>
      <c r="H120" s="9"/>
      <c r="I120" s="9"/>
      <c r="J120" s="9"/>
      <c r="K120" s="9"/>
      <c r="L120" s="9"/>
      <c r="M120" s="9"/>
      <c r="N120" s="9"/>
      <c r="O120" s="9"/>
      <c r="P120" s="9"/>
      <c r="Q120" s="9"/>
      <c r="R120" s="9"/>
      <c r="S120" s="84"/>
      <c r="T120" s="633" t="str">
        <f>IF(O34="","",+BB145)</f>
        <v/>
      </c>
      <c r="U120" s="634"/>
      <c r="V120" s="635" t="str">
        <f>IF(O34="","",+BC145)</f>
        <v/>
      </c>
      <c r="W120" s="572"/>
      <c r="X120" s="49" t="str">
        <f>IF(O34="","",+BD145)</f>
        <v/>
      </c>
      <c r="AA120" s="159"/>
      <c r="AJ120" s="133"/>
      <c r="AK120" s="133"/>
      <c r="AL120" s="133"/>
      <c r="AM120" s="133"/>
      <c r="AN120" s="133"/>
      <c r="AO120" s="133"/>
      <c r="AP120" s="618"/>
      <c r="AQ120" s="618"/>
      <c r="AR120" s="160">
        <f>AK124*30</f>
        <v>3570</v>
      </c>
      <c r="AS120" s="160" t="s">
        <v>218</v>
      </c>
      <c r="AT120" s="160"/>
      <c r="AU120" s="160" t="s">
        <v>266</v>
      </c>
      <c r="AY120" s="161" t="s">
        <v>167</v>
      </c>
      <c r="AZ120" s="162"/>
      <c r="BA120" s="163"/>
      <c r="BB120" s="164"/>
      <c r="BC120" s="164"/>
      <c r="BD120" s="165"/>
      <c r="BF120" s="161" t="s">
        <v>167</v>
      </c>
      <c r="BG120" s="162"/>
      <c r="BH120" s="163"/>
      <c r="BI120" s="164"/>
      <c r="BJ120" s="164"/>
      <c r="BK120" s="165"/>
    </row>
    <row r="121" spans="1:64" ht="15.75" customHeight="1" thickBot="1" x14ac:dyDescent="0.25">
      <c r="A121" s="79" t="s">
        <v>27</v>
      </c>
      <c r="B121" s="6" t="s">
        <v>158</v>
      </c>
      <c r="C121" s="6"/>
      <c r="D121" s="6"/>
      <c r="E121" s="6"/>
      <c r="F121" s="6"/>
      <c r="G121" s="6"/>
      <c r="H121" s="6"/>
      <c r="I121" s="6"/>
      <c r="J121" s="6"/>
      <c r="K121" s="6"/>
      <c r="L121" s="6"/>
      <c r="M121" s="6"/>
      <c r="N121" s="6"/>
      <c r="O121" s="6"/>
      <c r="P121" s="6"/>
      <c r="Q121" s="6"/>
      <c r="R121" s="6"/>
      <c r="S121" s="80"/>
      <c r="T121" s="571"/>
      <c r="U121" s="572"/>
      <c r="V121" s="571"/>
      <c r="W121" s="572"/>
      <c r="X121" s="50"/>
      <c r="AA121" s="159"/>
      <c r="AJ121" s="154" t="s">
        <v>246</v>
      </c>
      <c r="AK121" s="166"/>
      <c r="AL121" s="166"/>
      <c r="AM121" s="166"/>
      <c r="AN121" s="166"/>
      <c r="AO121" s="166"/>
      <c r="AP121" s="626"/>
      <c r="AQ121" s="626"/>
      <c r="AR121" s="160">
        <f t="shared" ref="AR121:AR123" si="35">AK125*30</f>
        <v>5370</v>
      </c>
      <c r="AS121" s="167" t="s">
        <v>220</v>
      </c>
      <c r="AT121" s="167"/>
      <c r="AU121" s="167">
        <f>AN125*30</f>
        <v>7200</v>
      </c>
      <c r="AY121" s="161" t="s">
        <v>168</v>
      </c>
      <c r="AZ121" s="162"/>
      <c r="BA121" s="163"/>
      <c r="BB121" s="164"/>
      <c r="BC121" s="164"/>
      <c r="BD121" s="165"/>
      <c r="BF121" s="161" t="s">
        <v>168</v>
      </c>
      <c r="BG121" s="162"/>
      <c r="BH121" s="163"/>
      <c r="BI121" s="164"/>
      <c r="BJ121" s="164"/>
      <c r="BK121" s="165"/>
    </row>
    <row r="122" spans="1:64" ht="17.25" customHeight="1" thickBot="1" x14ac:dyDescent="0.25">
      <c r="A122" s="47"/>
      <c r="B122" s="10" t="s">
        <v>308</v>
      </c>
      <c r="C122" s="10"/>
      <c r="D122" s="10"/>
      <c r="E122" s="10"/>
      <c r="F122" s="10"/>
      <c r="G122" s="10"/>
      <c r="H122" s="10"/>
      <c r="I122" s="10"/>
      <c r="J122" s="10"/>
      <c r="K122" s="10"/>
      <c r="L122" s="10"/>
      <c r="M122" s="10"/>
      <c r="N122" s="10"/>
      <c r="O122" s="10"/>
      <c r="P122" s="10"/>
      <c r="Q122" s="84"/>
      <c r="R122" s="9"/>
      <c r="S122" s="48"/>
      <c r="T122" s="624">
        <f>+H71+H95+FLOOR((J711+J95+FLOOR((K71+K95)/30,1))/12,1)</f>
        <v>0</v>
      </c>
      <c r="U122" s="625"/>
      <c r="V122" s="624">
        <f>MOD(J71+J95+FLOOR((K711+K95)/30,1),12)</f>
        <v>0</v>
      </c>
      <c r="W122" s="625"/>
      <c r="X122" s="27">
        <f>MOD(K71+K95,30)</f>
        <v>0</v>
      </c>
      <c r="Z122" s="168"/>
      <c r="AA122" s="168"/>
      <c r="AB122" s="169"/>
      <c r="AJ122" s="154" t="s">
        <v>247</v>
      </c>
      <c r="AK122" s="166"/>
      <c r="AL122" s="166"/>
      <c r="AM122" s="166"/>
      <c r="AN122" s="166"/>
      <c r="AO122" s="166"/>
      <c r="AP122" s="626"/>
      <c r="AQ122" s="626"/>
      <c r="AR122" s="160">
        <f>AK126*30+14</f>
        <v>8264</v>
      </c>
      <c r="AS122" s="167" t="s">
        <v>220</v>
      </c>
      <c r="AT122" s="167">
        <f>AM126*30</f>
        <v>1800</v>
      </c>
      <c r="AU122" s="167">
        <f t="shared" ref="AU122:AU123" si="36">AN126*30</f>
        <v>9000</v>
      </c>
      <c r="AY122" s="170"/>
      <c r="AZ122" s="171"/>
      <c r="BA122" s="171"/>
      <c r="BB122" s="172"/>
      <c r="BC122" s="172"/>
      <c r="BD122" s="173"/>
      <c r="BF122" s="170"/>
      <c r="BG122" s="171"/>
      <c r="BH122" s="171"/>
      <c r="BI122" s="172"/>
      <c r="BJ122" s="172"/>
      <c r="BK122" s="173"/>
    </row>
    <row r="123" spans="1:64" ht="20.25" customHeight="1" thickBot="1" x14ac:dyDescent="0.25">
      <c r="A123" s="53"/>
      <c r="B123" s="627"/>
      <c r="C123" s="627"/>
      <c r="D123" s="627"/>
      <c r="E123" s="627"/>
      <c r="F123" s="627"/>
      <c r="G123" s="627"/>
      <c r="H123" s="627"/>
      <c r="I123" s="627"/>
      <c r="J123" s="627"/>
      <c r="K123" s="627"/>
      <c r="L123" s="627"/>
      <c r="M123" s="627"/>
      <c r="N123" s="627"/>
      <c r="O123" s="627"/>
      <c r="P123" s="627"/>
      <c r="Q123" s="627"/>
      <c r="R123" s="627"/>
      <c r="S123" s="628"/>
      <c r="T123" s="629" t="str">
        <f>IF(T120="","",(+T120-T122)- IF((V120-V122-IF((X120-X122)&gt;=0,0,1))&gt;=0,0,A123))</f>
        <v/>
      </c>
      <c r="U123" s="569"/>
      <c r="V123" s="629" t="str">
        <f>IF(V120="","",IF((V120-V122-IF((X120-X122)&gt;=0,0,1))&gt;=0,V120-V122-IF((X120-X122)&gt;=0,0,1),V120-V122-IF((X120-X122)&gt;=0,0,1)+12))</f>
        <v/>
      </c>
      <c r="W123" s="569"/>
      <c r="X123" s="25" t="str">
        <f>IF(X120="","",IF((X120-X122)&gt;=0,X120-X122,X120+30-X122))</f>
        <v/>
      </c>
      <c r="AJ123" s="154" t="s">
        <v>240</v>
      </c>
      <c r="AK123" s="166"/>
      <c r="AL123" s="166"/>
      <c r="AM123" s="166"/>
      <c r="AN123" s="166"/>
      <c r="AO123" s="166"/>
      <c r="AP123" s="626"/>
      <c r="AQ123" s="626"/>
      <c r="AR123" s="160">
        <f t="shared" si="35"/>
        <v>10770</v>
      </c>
      <c r="AS123" s="174" t="s">
        <v>220</v>
      </c>
      <c r="AT123" s="167">
        <f>AM127*30</f>
        <v>720</v>
      </c>
      <c r="AU123" s="167">
        <f t="shared" si="36"/>
        <v>10800</v>
      </c>
      <c r="AY123" s="175" t="s">
        <v>169</v>
      </c>
      <c r="AZ123" s="176"/>
      <c r="BA123" s="176"/>
      <c r="BB123" s="177"/>
      <c r="BC123" s="177"/>
      <c r="BD123" s="178"/>
      <c r="BF123" s="175" t="s">
        <v>169</v>
      </c>
      <c r="BG123" s="176"/>
      <c r="BH123" s="176"/>
      <c r="BI123" s="177"/>
      <c r="BJ123" s="177"/>
      <c r="BK123" s="178"/>
    </row>
    <row r="124" spans="1:64" ht="15.75" customHeight="1" thickBot="1" x14ac:dyDescent="0.25">
      <c r="A124" s="79" t="s">
        <v>23</v>
      </c>
      <c r="B124" s="627" t="s">
        <v>159</v>
      </c>
      <c r="C124" s="627"/>
      <c r="D124" s="627"/>
      <c r="E124" s="627"/>
      <c r="F124" s="627"/>
      <c r="G124" s="627"/>
      <c r="H124" s="627"/>
      <c r="I124" s="83"/>
      <c r="J124" s="83"/>
      <c r="K124" s="83"/>
      <c r="L124" s="83"/>
      <c r="M124" s="83"/>
      <c r="N124" s="83"/>
      <c r="O124" s="83"/>
      <c r="P124" s="83"/>
      <c r="Q124" s="83"/>
      <c r="R124" s="83"/>
      <c r="S124" s="86"/>
      <c r="T124" s="571"/>
      <c r="U124" s="572"/>
      <c r="V124" s="571"/>
      <c r="W124" s="572"/>
      <c r="X124" s="50"/>
      <c r="AJ124" s="179">
        <v>60</v>
      </c>
      <c r="AK124" s="160">
        <v>119</v>
      </c>
      <c r="AL124" s="160" t="s">
        <v>218</v>
      </c>
      <c r="AM124" s="160"/>
      <c r="AN124" s="160" t="s">
        <v>219</v>
      </c>
      <c r="AO124" s="180" t="s">
        <v>304</v>
      </c>
      <c r="AP124" s="181" t="s">
        <v>279</v>
      </c>
      <c r="AQ124" s="182" t="s">
        <v>263</v>
      </c>
      <c r="AR124" s="654">
        <f>SUM(T98,T123) + FLOOR((SUM(V98,V123) + FLOOR(SUM(X98,X123)/30,1))/12,1)</f>
        <v>0</v>
      </c>
      <c r="AS124" s="654"/>
      <c r="AT124" s="655">
        <f>MOD((SUM(V98,V123) + FLOOR(SUM(X98,X123)/30,1)),12)</f>
        <v>0</v>
      </c>
      <c r="AU124" s="656"/>
      <c r="AV124" s="183">
        <f>MOD(SUM(X98,X123),30)</f>
        <v>0</v>
      </c>
      <c r="AW124" s="158">
        <f>+AR124*12*30 + AT124*30 + AV124</f>
        <v>0</v>
      </c>
      <c r="AY124" s="184"/>
      <c r="AZ124" s="185"/>
      <c r="BA124" s="186">
        <v>41274</v>
      </c>
      <c r="BB124" s="187"/>
      <c r="BC124" s="187"/>
      <c r="BD124" s="188"/>
      <c r="BF124" s="184"/>
      <c r="BG124" s="186">
        <v>41275</v>
      </c>
      <c r="BH124" s="185"/>
      <c r="BI124" s="187"/>
      <c r="BJ124" s="187"/>
      <c r="BK124" s="188"/>
    </row>
    <row r="125" spans="1:64" ht="15" customHeight="1" thickBot="1" x14ac:dyDescent="0.25">
      <c r="A125" s="47"/>
      <c r="B125" s="10" t="s">
        <v>160</v>
      </c>
      <c r="C125" s="10"/>
      <c r="D125" s="84"/>
      <c r="E125" s="84"/>
      <c r="F125" s="84"/>
      <c r="G125" s="84"/>
      <c r="H125" s="84"/>
      <c r="I125" s="84"/>
      <c r="J125" s="84"/>
      <c r="K125" s="84"/>
      <c r="L125" s="84"/>
      <c r="M125" s="84"/>
      <c r="N125" s="84"/>
      <c r="O125" s="84"/>
      <c r="P125" s="84"/>
      <c r="Q125" s="84"/>
      <c r="R125" s="9"/>
      <c r="S125" s="85"/>
      <c r="T125" s="657" t="str">
        <f>IFERROR(QUOTIENT(QUOTIENT(AR125,30),12),"")</f>
        <v/>
      </c>
      <c r="U125" s="658"/>
      <c r="V125" s="659" t="str">
        <f>IFERROR(MOD(QUOTIENT(AR125,30),12),"")</f>
        <v/>
      </c>
      <c r="W125" s="658"/>
      <c r="X125" s="8" t="str">
        <f>IFERROR(MOD(AR125,30),"")</f>
        <v/>
      </c>
      <c r="AJ125" s="189">
        <v>120</v>
      </c>
      <c r="AK125" s="167">
        <v>179</v>
      </c>
      <c r="AL125" s="167" t="s">
        <v>220</v>
      </c>
      <c r="AM125" s="167"/>
      <c r="AN125" s="167">
        <v>240</v>
      </c>
      <c r="AO125" s="190">
        <v>20</v>
      </c>
      <c r="AP125" s="191" t="s">
        <v>280</v>
      </c>
      <c r="AQ125" s="16" t="s">
        <v>265</v>
      </c>
      <c r="AR125" s="515" t="str">
        <f>IF(OR(B42="Λόγοι υγείας",B42="Θάνατος",B42="Λόγοι αναπηρίας"),MIN(AT125:AV125),"")</f>
        <v/>
      </c>
      <c r="AS125" s="515"/>
      <c r="AT125" s="515" t="str">
        <f>IF(OR(B42="Λόγοι υγείας",B42="Θάνατος",B42="Λόγοι αναπηρίας"),(AN14*12-(N39*12+P39))*30,"")</f>
        <v/>
      </c>
      <c r="AU125" s="515"/>
      <c r="AV125" s="1" t="str">
        <f>IF(OR(B42="Λόγοι υγείας",B42="Θάνατος",B42="Λόγοι αναπηρίας"),IF(AW124&lt;=AR120,AW124,IF(AW124&lt;=AR121,AU121-AW124,IF(AW124&lt;=AR122,MAX(0,MIN(AT122,AU122-AW124)),IF(AW124&lt;=AR123,MAX(0,MIN(AT123,AU123-AW124)),0)))),"")</f>
        <v/>
      </c>
      <c r="AY125" s="192" t="s">
        <v>170</v>
      </c>
      <c r="AZ125" s="193" t="s">
        <v>171</v>
      </c>
      <c r="BA125" s="194" t="s">
        <v>172</v>
      </c>
      <c r="BB125" s="195" t="s">
        <v>3</v>
      </c>
      <c r="BC125" s="196" t="s">
        <v>4</v>
      </c>
      <c r="BD125" s="197" t="s">
        <v>24</v>
      </c>
      <c r="BF125" s="192" t="s">
        <v>170</v>
      </c>
      <c r="BG125" s="193" t="s">
        <v>171</v>
      </c>
      <c r="BH125" s="194" t="s">
        <v>172</v>
      </c>
      <c r="BI125" s="195" t="s">
        <v>3</v>
      </c>
      <c r="BJ125" s="196" t="s">
        <v>4</v>
      </c>
      <c r="BK125" s="197" t="s">
        <v>24</v>
      </c>
    </row>
    <row r="126" spans="1:64" ht="16.5" customHeight="1" thickBot="1" x14ac:dyDescent="0.25">
      <c r="B126" s="1" t="s">
        <v>156</v>
      </c>
      <c r="D126" s="83"/>
      <c r="E126" s="83"/>
      <c r="F126" s="83"/>
      <c r="G126" s="83"/>
      <c r="H126" s="83"/>
      <c r="I126" s="83"/>
      <c r="J126" s="83"/>
      <c r="K126" s="83"/>
      <c r="L126" s="83"/>
      <c r="M126" s="83"/>
      <c r="N126" s="83"/>
      <c r="O126" s="83"/>
      <c r="P126" s="83"/>
      <c r="Q126" s="83"/>
      <c r="R126" s="83"/>
      <c r="S126" s="86"/>
      <c r="T126" s="648">
        <f>SUM(T123:T125) + FLOOR((SUM(V123:V125) + FLOOR(SUM(X123:X125)/30,1))/12,1)</f>
        <v>0</v>
      </c>
      <c r="U126" s="648"/>
      <c r="V126" s="536">
        <f>MOD((SUM(V123:W125) + FLOOR(SUM(X123:X125)/30,1)),12)</f>
        <v>0</v>
      </c>
      <c r="W126" s="538"/>
      <c r="X126" s="29">
        <f>MOD(SUM(X123:X125),30)</f>
        <v>0</v>
      </c>
      <c r="Y126" s="198"/>
      <c r="AJ126" s="189">
        <v>180</v>
      </c>
      <c r="AK126" s="167">
        <v>275</v>
      </c>
      <c r="AL126" s="167" t="s">
        <v>220</v>
      </c>
      <c r="AM126" s="167">
        <v>60</v>
      </c>
      <c r="AN126" s="167">
        <v>300</v>
      </c>
      <c r="AO126" s="190">
        <v>25</v>
      </c>
      <c r="AP126" s="191" t="s">
        <v>281</v>
      </c>
      <c r="AQ126" s="199" t="s">
        <v>264</v>
      </c>
      <c r="AR126" s="649">
        <f>SUM(T98,T126) + FLOOR((SUM(V98,V126) + FLOOR(SUM(X98,X126)/30,1))/12,1)</f>
        <v>0</v>
      </c>
      <c r="AS126" s="649"/>
      <c r="AT126" s="650">
        <f>MOD((SUM(V98,V126) + FLOOR(SUM(X98,X126)/30,1)),12)</f>
        <v>0</v>
      </c>
      <c r="AU126" s="651"/>
      <c r="AV126" s="200">
        <f>MOD(SUM(X98,X126),30)</f>
        <v>0</v>
      </c>
      <c r="AW126" s="201"/>
      <c r="AY126" s="202"/>
      <c r="AZ126" s="203"/>
      <c r="BA126" s="204"/>
      <c r="BB126" s="205" t="str">
        <f t="shared" ref="BB126:BB144" si="37">IF(OR(ISBLANK(AZ126),ISBLANK(BA126),AZ126&gt;BA126),"",IF(AND(YEAR(AZ126)=YEAR(BA126),MONTH(AZ126)=MONTH(BA126)),0,FLOOR((IF(IF(DAY(AZ126)=1, AZ126,DATE(YEAR(AZ126),MONTH(AZ126)+1,1))&lt;IF(BA126= DATE(YEAR(BA126),MONTH(BA126)+1,DAY(0)), BA126, DATE(YEAR(BA126), MONTH(BA126),1)),DATEDIF(IF(DAY(AZ126)=1, AZ126,DATE(YEAR(AZ126),MONTH(AZ126)+1,1)),IF(BA126= DATE(YEAR(BA126),MONTH(BA126)+1,DAY(0)), BA126+1, DATE(YEAR(BA126), MONTH(BA126),1)),"M"),0) + FLOOR((DATEDIF(AZ126,IF(DAY(AZ126)=1,AZ126,DATE(YEAR(AZ126),MONTH(AZ126)+1,1)),"D") + DATEDIF(IF(BA126=DATE(YEAR(BA126),MONTH(BA126)+1,DAY(0)),BA126,DATE(YEAR(BA126), MONTH(BA126),0)),BA126,"D"))/30,1))/12,1)))</f>
        <v/>
      </c>
      <c r="BC126" s="206" t="str">
        <f t="shared" ref="BC126:BC144" si="38">IF(OR(ISBLANK(AZ126),ISBLANK(BA126),ISBLANK(BA126),AZ126&gt;BA126),"",IF(AND(YEAR(AZ126)=YEAR(BA126), MONTH(AZ126)=MONTH(BA126),NOT(AND(DAY(AZ126)=1,BA126=DATE(YEAR(BA126),MONTH(BA126+1),DAY(0))))),0,MOD(IF(IF(DAY(AZ126)=1, AZ126,DATE(YEAR(AZ126),MONTH(AZ126)+1,1))&lt;IF(BA126= DATE(YEAR(BA126),MONTH(BA126)+1,DAY(0)), BA126, DATE(YEAR(BA126), MONTH(BA126),1)),DATEDIF(IF(DAY(AZ126)=1, AZ126,DATE(YEAR(AZ126),MONTH(AZ126)+1,1)),IF(BA126= DATE(YEAR(BA126),MONTH(BA126)+1,DAY(0)), BA126+1, DATE(YEAR(BA126), MONTH(BA126),1)),"M"),0) + FLOOR((DATEDIF(AZ126,IF(DAY(AZ126)=1,AZ126,DATE(YEAR(AZ126),MONTH(AZ126)+1,1)),"D") + DATEDIF(IF(BA126=DATE(YEAR(BA126),MONTH(BA126)+1,DAY(0)),BA126,DATE(YEAR(BA126), MONTH(BA126),0)),BA126,"D"))/30,1),12)))</f>
        <v/>
      </c>
      <c r="BD126" s="207" t="str">
        <f t="shared" ref="BD126:BD144" si="39">IF(OR(ISBLANK(AZ126),ISBLANK(BA126),ISBLANK(BA126),AZ126&gt;BA126),"",IF(AND(YEAR(AZ126)=YEAR(BA126), MONTH(AZ126)=MONTH(BA126),NOT(AND(DAY(AZ126)=1,BA126=DATE(YEAR(BA126),MONTH(BA126+1),DAY(0))))),DATEDIF(AZ126,BA126,"D")+1, MOD(DATEDIF(AZ126,IF(DAY(AZ126)=1,AZ126,DATE(YEAR(AZ126),MONTH(AZ126)+1,1)),"D") + DATEDIF(IF(BA126=DATE(YEAR(BA126),MONTH(BA126)+1,DAY(0)),BA126,DATE(YEAR(BA126), MONTH(BA126),0)),BA126,"D"),30)))</f>
        <v/>
      </c>
      <c r="BF126" s="202"/>
      <c r="BG126" s="208"/>
      <c r="BH126" s="209"/>
      <c r="BI126" s="205" t="str">
        <f t="shared" ref="BI126:BI144" si="40">IF(OR(ISBLANK(BG126),ISBLANK(BH126),BG126&gt;BH126),"",IF(AND(YEAR(BG126)=YEAR(BH126),MONTH(BG126)=MONTH(BH126)),0,FLOOR((IF(IF(DAY(BG126)=1, BG126,DATE(YEAR(BG126),MONTH(BG126)+1,1))&lt;IF(BH126= DATE(YEAR(BH126),MONTH(BH126)+1,DAY(0)), BH126, DATE(YEAR(BH126), MONTH(BH126),1)),DATEDIF(IF(DAY(BG126)=1, BG126,DATE(YEAR(BG126),MONTH(BG126)+1,1)),IF(BH126= DATE(YEAR(BH126),MONTH(BH126)+1,DAY(0)), BH126+1, DATE(YEAR(BH126), MONTH(BH126),1)),"M"),0) + FLOOR((DATEDIF(BG126,IF(DAY(BG126)=1,BG126,DATE(YEAR(BG126),MONTH(BG126)+1,1)),"D") + DATEDIF(IF(BH126=DATE(YEAR(BH126),MONTH(BH126)+1,DAY(0)),BH126,DATE(YEAR(BH126), MONTH(BH126),0)),BH126,"D"))/30,1))/12,1)))</f>
        <v/>
      </c>
      <c r="BJ126" s="206" t="str">
        <f t="shared" ref="BJ126:BJ144" si="41">IF(OR(ISBLANK(BG126),ISBLANK(BH126),ISBLANK(BH126),BG126&gt;BH126),"",IF(AND(YEAR(BG126)=YEAR(BH126), MONTH(BG126)=MONTH(BH126),NOT(AND(DAY(BG126)=1,BH126=DATE(YEAR(BH126),MONTH(BH126+1),DAY(0))))),0,MOD(IF(IF(DAY(BG126)=1, BG126,DATE(YEAR(BG126),MONTH(BG126)+1,1))&lt;IF(BH126= DATE(YEAR(BH126),MONTH(BH126)+1,DAY(0)), BH126, DATE(YEAR(BH126), MONTH(BH126),1)),DATEDIF(IF(DAY(BG126)=1, BG126,DATE(YEAR(BG126),MONTH(BG126)+1,1)),IF(BH126= DATE(YEAR(BH126),MONTH(BH126)+1,DAY(0)), BH126+1, DATE(YEAR(BH126), MONTH(BH126),1)),"M"),0) + FLOOR((DATEDIF(BG126,IF(DAY(BG126)=1,BG126,DATE(YEAR(BG126),MONTH(BG126)+1,1)),"D") + DATEDIF(IF(BH126=DATE(YEAR(BH126),MONTH(BH126)+1,DAY(0)),BH126,DATE(YEAR(BH126), MONTH(BH126),0)),BH126,"D"))/30,1),12)))</f>
        <v/>
      </c>
      <c r="BK126" s="207" t="str">
        <f t="shared" ref="BK126:BK144" si="42">IF(OR(ISBLANK(BG126),ISBLANK(BH126),ISBLANK(BH126),BG126&gt;BH126),"",IF(AND(YEAR(BG126)=YEAR(BH126), MONTH(BG126)=MONTH(BH126),NOT(AND(DAY(BG126)=1,BH126=DATE(YEAR(BH126),MONTH(BH126+1),DAY(0))))),DATEDIF(BG126,BH126,"D")+1, MOD(DATEDIF(BG126,IF(DAY(BG126)=1,BG126,DATE(YEAR(BG126),MONTH(BG126)+1,1)),"D") + DATEDIF(IF(BH126=DATE(YEAR(BH126),MONTH(BH126)+1,DAY(0)),BH126,DATE(YEAR(BH126), MONTH(BH126),0)),BH126,"D"),30)))</f>
        <v/>
      </c>
    </row>
    <row r="127" spans="1:64" ht="17.25" customHeight="1" thickBot="1" x14ac:dyDescent="0.25">
      <c r="D127" s="11"/>
      <c r="E127" s="11"/>
      <c r="F127" s="11"/>
      <c r="G127" s="11"/>
      <c r="H127" s="11"/>
      <c r="I127" s="11"/>
      <c r="J127" s="36" t="s">
        <v>126</v>
      </c>
      <c r="K127" s="11"/>
      <c r="L127" s="11"/>
      <c r="M127" s="11"/>
      <c r="N127" s="11"/>
      <c r="O127" s="11"/>
      <c r="P127" s="11"/>
      <c r="Q127" s="11"/>
      <c r="S127" s="11"/>
      <c r="T127" s="11"/>
      <c r="U127" s="28"/>
      <c r="V127" s="652">
        <f>+T126*12 + V126 + IF(X126&gt;15, 1, 0)</f>
        <v>0</v>
      </c>
      <c r="W127" s="653"/>
      <c r="X127" s="14"/>
      <c r="AA127" s="1"/>
      <c r="AJ127" s="210">
        <v>276</v>
      </c>
      <c r="AK127" s="174">
        <v>359</v>
      </c>
      <c r="AL127" s="174" t="s">
        <v>220</v>
      </c>
      <c r="AM127" s="174">
        <v>24</v>
      </c>
      <c r="AN127" s="174">
        <v>360</v>
      </c>
      <c r="AO127" s="211">
        <v>30</v>
      </c>
      <c r="AP127" s="212" t="s">
        <v>282</v>
      </c>
      <c r="AQ127" s="16"/>
      <c r="AR127" s="618"/>
      <c r="AS127" s="618"/>
      <c r="AT127" s="618"/>
      <c r="AU127" s="618"/>
      <c r="AY127" s="213" t="str">
        <f>IF(B46="","",B46)</f>
        <v/>
      </c>
      <c r="AZ127" s="214" t="str">
        <f>IF(K46="","",K46)</f>
        <v/>
      </c>
      <c r="BA127" s="215" t="str">
        <f>IF(O56="",IF(O55="",IF(O54="",IF(O53="",IF(O52="",IF(O51="",IF(O50="",IF(O49="",IF(O48="",IF(O47="",IF(O46="","",O46),O47),O48),O49),O50),O51),O52),O53),O54),O55),O56)</f>
        <v/>
      </c>
      <c r="BB127" s="205" t="e">
        <f>IF(OR(ISBLANK(AZ127),ISBLANK(BA127),AZ127&gt;BA127),"",IF(AND(YEAR(AZ127)=YEAR(BA127),MONTH(AZ127)=MONTH(BA127)),0,FLOOR((IF(IF(DAY(AZ127)=1, AZ127,DATE(YEAR(AZ127),MONTH(AZ127)+1,1))&lt;IF(BA127= DATE(YEAR(BA127),MONTH(BA127)+1,DAY(0)), BA127, DATE(YEAR(BA127), MONTH(BA127),1)),DATEDIF(IF(DAY(AZ127)=1, AZ127,DATE(YEAR(AZ127),MONTH(AZ127)+1,1)),IF(BA127= DATE(YEAR(BA127),MONTH(BA127)+1,DAY(0)), BA127+1, DATE(YEAR(BA127), MONTH(BA127),1)),"M"),0) + FLOOR((DATEDIF(AZ127,IF(DAY(AZ127)=1,AZ127,DATE(YEAR(AZ127),MONTH(AZ127)+1,1)),"D") + DATEDIF(IF(BA127=DATE(YEAR(BA127),MONTH(BA127)+1,DAY(0)),BA127,DATE(YEAR(BA127), MONTH(BA127),0)),BA127,"D"))/30,1))/12,1)))</f>
        <v>#VALUE!</v>
      </c>
      <c r="BC127" s="206" t="e">
        <f t="shared" si="38"/>
        <v>#VALUE!</v>
      </c>
      <c r="BD127" s="216" t="e">
        <f t="shared" si="39"/>
        <v>#VALUE!</v>
      </c>
      <c r="BF127" s="213" t="str">
        <f>IF(B50="","",B50)</f>
        <v/>
      </c>
      <c r="BG127" s="214" t="str">
        <f>IF(BH127="","",BG124)</f>
        <v/>
      </c>
      <c r="BH127" s="215" t="str">
        <f>IF(O58="",IF(O57="",IF(O56="",IF(O55="",IF(O54="",IF(O53="",IF(O52="",IF(O51="",IF(O50="","",O50),O51),O52),O53),O54),O55),O56),O57),O58)</f>
        <v/>
      </c>
      <c r="BI127" s="205" t="str">
        <f>+IF(BG127="","",+IF(OR(ISBLANK(BG127),ISBLANK(BH127),BG127&gt;BH127),"",IF(AND(YEAR(BG127)=YEAR(BH127),MONTH(BG127)=MONTH(BH127)),0,FLOOR((IF(IF(DAY(BG127)=1, BG127,DATE(YEAR(BG127),MONTH(BG127)+1,1))&lt;IF(BH127= DATE(YEAR(BH127),MONTH(BH127)+1,DAY(0)), BH127, DATE(YEAR(BH127), MONTH(BH127),1)),DATEDIF(IF(DAY(BG127)=1, BG127,DATE(YEAR(BG127),MONTH(BG127)+1,1)),IF(BH127= DATE(YEAR(BH127),MONTH(BH127)+1,DAY(0)), BH127+1, DATE(YEAR(BH127), MONTH(BH127),1)),"M"),0) + FLOOR((DATEDIF(BG127,IF(DAY(BG127)=1,BG127,DATE(YEAR(BG127),MONTH(BG127)+1,1)),"D") + DATEDIF(IF(BH127=DATE(YEAR(BH127),MONTH(BH127)+1,DAY(0)),BH127,DATE(YEAR(BH127), MONTH(BH127),0)),BH127,"D"))/30,1))/12,1))))</f>
        <v/>
      </c>
      <c r="BJ127" s="206" t="str">
        <f>IF(BG127="","",IF(OR(ISBLANK(BG127),ISBLANK(BH127),ISBLANK(BH127),BG127&gt;BH127),"",IF(AND(YEAR(BG127)=YEAR(BH127), MONTH(BG127)=MONTH(BH127),NOT(AND(DAY(BG127)=1,BH127=DATE(YEAR(BH127),MONTH(BH127+1),DAY(0))))),0,MOD(IF(IF(DAY(BG127)=1, BG127,DATE(YEAR(BG127),MONTH(BG127)+1,1))&lt;IF(BH127= DATE(YEAR(BH127),MONTH(BH127)+1,DAY(0)), BH127, DATE(YEAR(BH127), MONTH(BH127),1)),DATEDIF(IF(DAY(BG127)=1, BG127,DATE(YEAR(BG127),MONTH(BG127)+1,1)),IF(BH127= DATE(YEAR(BH127),MONTH(BH127)+1,DAY(0)), BH127+1, DATE(YEAR(BH127), MONTH(BH127),1)),"M"),0) + FLOOR((DATEDIF(BG127,IF(DAY(BG127)=1,BG127,DATE(YEAR(BG127),MONTH(BG127)+1,1)),"D") + DATEDIF(IF(BH127=DATE(YEAR(BH127),MONTH(BH127)+1,DAY(0)),BH127,DATE(YEAR(BH127), MONTH(BH127),0)),BH127,"D"))/30,1),12))))</f>
        <v/>
      </c>
      <c r="BK127" s="216" t="str">
        <f>IF(BG127="","",IF(OR(ISBLANK(BG127),ISBLANK(BH127),ISBLANK(BH127),BG127&gt;BH127),"",IF(AND(YEAR(BG127)=YEAR(BH127), MONTH(BG127)=MONTH(BH127),NOT(AND(DAY(BG127)=1,BH127=DATE(YEAR(BH127),MONTH(BH127+1),DAY(0))))),DATEDIF(BG127,BH127,"D")+1, MOD(DATEDIF(BG127,IF(DAY(BG127)=1,BG127,DATE(YEAR(BG127),MONTH(BG127)+1,1)),"D") + DATEDIF(IF(BH127=DATE(YEAR(BH127),MONTH(BH127)+1,DAY(0)),BH127,DATE(YEAR(BH127), MONTH(BH127),0)),BH127,"D"),30))))</f>
        <v/>
      </c>
    </row>
    <row r="128" spans="1:64" ht="15" customHeight="1" x14ac:dyDescent="0.2">
      <c r="D128" s="11"/>
      <c r="E128" s="11"/>
      <c r="F128" s="11"/>
      <c r="G128" s="11"/>
      <c r="H128" s="11"/>
      <c r="I128" s="11"/>
      <c r="J128" s="11"/>
      <c r="K128" s="11"/>
      <c r="L128" s="11"/>
      <c r="M128" s="11"/>
      <c r="N128" s="11"/>
      <c r="O128" s="11"/>
      <c r="P128" s="11"/>
      <c r="Q128" s="11"/>
      <c r="R128" s="11"/>
      <c r="S128" s="28"/>
      <c r="T128" s="28"/>
      <c r="X128" s="30"/>
      <c r="AJ128" s="133"/>
      <c r="AK128" s="133"/>
      <c r="AL128" s="133"/>
      <c r="AM128" s="133"/>
      <c r="AN128" s="133"/>
      <c r="AO128" s="133"/>
      <c r="AY128" s="217"/>
      <c r="AZ128" s="214"/>
      <c r="BA128" s="215"/>
      <c r="BB128" s="218" t="str">
        <f t="shared" si="37"/>
        <v/>
      </c>
      <c r="BC128" s="219" t="str">
        <f t="shared" si="38"/>
        <v/>
      </c>
      <c r="BD128" s="216" t="str">
        <f t="shared" si="39"/>
        <v/>
      </c>
      <c r="BF128" s="217"/>
      <c r="BG128" s="214"/>
      <c r="BH128" s="215"/>
      <c r="BI128" s="218" t="str">
        <f t="shared" si="40"/>
        <v/>
      </c>
      <c r="BJ128" s="219" t="str">
        <f t="shared" si="41"/>
        <v/>
      </c>
      <c r="BK128" s="216" t="str">
        <f t="shared" si="42"/>
        <v/>
      </c>
    </row>
    <row r="129" spans="1:63" ht="18" customHeight="1" x14ac:dyDescent="0.2">
      <c r="B129" s="1" t="s">
        <v>128</v>
      </c>
      <c r="Q129" s="1"/>
      <c r="V129" s="641">
        <f>IF(V99&gt;=400,0,IF((400-V99)&lt;V127,400-V99,V127))</f>
        <v>0</v>
      </c>
      <c r="W129" s="642"/>
      <c r="X129" s="36"/>
      <c r="AJ129" s="220">
        <f>AR126*12+AT126+IF(AV126&gt;15,1,0)</f>
        <v>0</v>
      </c>
      <c r="AK129" s="133"/>
      <c r="AL129" s="221">
        <f>QUOTIENT(AW124,30)+IF(MOD(AW124,30)&gt;15,1,0)</f>
        <v>0</v>
      </c>
      <c r="AM129" s="133"/>
      <c r="AN129" s="133"/>
      <c r="AO129" s="133">
        <f>+AJ129/12</f>
        <v>0</v>
      </c>
      <c r="AY129" s="217"/>
      <c r="AZ129" s="214"/>
      <c r="BA129" s="215"/>
      <c r="BB129" s="218" t="str">
        <f t="shared" si="37"/>
        <v/>
      </c>
      <c r="BC129" s="219" t="str">
        <f t="shared" si="38"/>
        <v/>
      </c>
      <c r="BD129" s="216" t="str">
        <f t="shared" si="39"/>
        <v/>
      </c>
      <c r="BF129" s="217"/>
      <c r="BG129" s="214"/>
      <c r="BH129" s="215"/>
      <c r="BI129" s="218" t="str">
        <f t="shared" si="40"/>
        <v/>
      </c>
      <c r="BJ129" s="219" t="str">
        <f t="shared" si="41"/>
        <v/>
      </c>
      <c r="BK129" s="216" t="str">
        <f t="shared" si="42"/>
        <v/>
      </c>
    </row>
    <row r="130" spans="1:63" ht="7.5" customHeight="1" x14ac:dyDescent="0.2">
      <c r="X130" s="1"/>
      <c r="AJ130" s="133"/>
      <c r="AK130" s="133"/>
      <c r="AL130" s="133"/>
      <c r="AM130" s="133"/>
      <c r="AN130" s="133"/>
      <c r="AO130" s="133"/>
      <c r="AY130" s="217"/>
      <c r="AZ130" s="214"/>
      <c r="BA130" s="215"/>
      <c r="BB130" s="218" t="str">
        <f t="shared" si="37"/>
        <v/>
      </c>
      <c r="BC130" s="219" t="str">
        <f t="shared" si="38"/>
        <v/>
      </c>
      <c r="BD130" s="216" t="str">
        <f t="shared" si="39"/>
        <v/>
      </c>
      <c r="BF130" s="217"/>
      <c r="BG130" s="214"/>
      <c r="BH130" s="215"/>
      <c r="BI130" s="218" t="str">
        <f t="shared" si="40"/>
        <v/>
      </c>
      <c r="BJ130" s="219" t="str">
        <f t="shared" si="41"/>
        <v/>
      </c>
      <c r="BK130" s="216" t="str">
        <f t="shared" si="42"/>
        <v/>
      </c>
    </row>
    <row r="131" spans="1:63" ht="45" customHeight="1" x14ac:dyDescent="0.2">
      <c r="A131" s="14" t="s">
        <v>11</v>
      </c>
      <c r="B131" s="620" t="s">
        <v>317</v>
      </c>
      <c r="C131" s="620"/>
      <c r="D131" s="620"/>
      <c r="E131" s="620"/>
      <c r="F131" s="620"/>
      <c r="G131" s="620"/>
      <c r="H131" s="620"/>
      <c r="I131" s="620"/>
      <c r="J131" s="620"/>
      <c r="K131" s="620"/>
      <c r="L131" s="620"/>
      <c r="M131" s="620"/>
      <c r="N131" s="620"/>
      <c r="O131" s="620"/>
      <c r="P131" s="620"/>
      <c r="Q131" s="620"/>
      <c r="R131" s="620"/>
      <c r="U131" s="16"/>
      <c r="V131" s="16"/>
      <c r="W131" s="643"/>
      <c r="X131" s="643"/>
      <c r="AJ131" s="222"/>
      <c r="AK131" s="223"/>
      <c r="AL131" s="224"/>
      <c r="AM131" s="222" t="e">
        <f>+AJ131/AL131</f>
        <v>#DIV/0!</v>
      </c>
      <c r="AN131" s="225" t="e">
        <f>+AM131*12</f>
        <v>#DIV/0!</v>
      </c>
      <c r="AO131" s="225" t="e">
        <f>+AN131-W132</f>
        <v>#DIV/0!</v>
      </c>
      <c r="AY131" s="217"/>
      <c r="AZ131" s="214"/>
      <c r="BA131" s="215"/>
      <c r="BB131" s="218" t="str">
        <f t="shared" si="37"/>
        <v/>
      </c>
      <c r="BC131" s="219" t="str">
        <f t="shared" si="38"/>
        <v/>
      </c>
      <c r="BD131" s="216" t="str">
        <f t="shared" si="39"/>
        <v/>
      </c>
      <c r="BF131" s="217"/>
      <c r="BG131" s="214"/>
      <c r="BH131" s="215"/>
      <c r="BI131" s="218" t="str">
        <f t="shared" si="40"/>
        <v/>
      </c>
      <c r="BJ131" s="219" t="str">
        <f t="shared" si="41"/>
        <v/>
      </c>
      <c r="BK131" s="216" t="str">
        <f t="shared" si="42"/>
        <v/>
      </c>
    </row>
    <row r="132" spans="1:63" ht="34.5" customHeight="1" x14ac:dyDescent="0.2">
      <c r="B132" s="620"/>
      <c r="C132" s="620"/>
      <c r="D132" s="620"/>
      <c r="E132" s="620"/>
      <c r="F132" s="620"/>
      <c r="G132" s="620"/>
      <c r="H132" s="620"/>
      <c r="I132" s="620"/>
      <c r="J132" s="620"/>
      <c r="K132" s="620"/>
      <c r="L132" s="620"/>
      <c r="M132" s="620"/>
      <c r="N132" s="620"/>
      <c r="O132" s="620"/>
      <c r="P132" s="620"/>
      <c r="Q132" s="620"/>
      <c r="R132" s="620"/>
      <c r="U132" s="72"/>
      <c r="V132" s="38" t="s">
        <v>0</v>
      </c>
      <c r="W132" s="644"/>
      <c r="X132" s="644"/>
      <c r="AJ132" s="154" t="s">
        <v>183</v>
      </c>
      <c r="AK132" s="166"/>
      <c r="AL132" s="166"/>
      <c r="AM132" s="166"/>
      <c r="AN132" s="166"/>
      <c r="AO132" s="166" t="e">
        <f>+W132*100/#REF!</f>
        <v>#REF!</v>
      </c>
      <c r="AY132" s="217"/>
      <c r="AZ132" s="214"/>
      <c r="BA132" s="215"/>
      <c r="BB132" s="218" t="str">
        <f t="shared" si="37"/>
        <v/>
      </c>
      <c r="BC132" s="219" t="str">
        <f t="shared" si="38"/>
        <v/>
      </c>
      <c r="BD132" s="216" t="str">
        <f t="shared" si="39"/>
        <v/>
      </c>
      <c r="BF132" s="217"/>
      <c r="BG132" s="214"/>
      <c r="BH132" s="215"/>
      <c r="BI132" s="218" t="str">
        <f t="shared" si="40"/>
        <v/>
      </c>
      <c r="BJ132" s="219" t="str">
        <f t="shared" si="41"/>
        <v/>
      </c>
      <c r="BK132" s="216" t="str">
        <f t="shared" si="42"/>
        <v/>
      </c>
    </row>
    <row r="133" spans="1:63" ht="15.75" customHeight="1" x14ac:dyDescent="0.2">
      <c r="B133" s="28"/>
      <c r="C133" s="28"/>
      <c r="D133" s="28"/>
      <c r="E133" s="28"/>
      <c r="F133" s="28"/>
      <c r="G133" s="28"/>
      <c r="H133" s="28"/>
      <c r="I133" s="28"/>
      <c r="J133" s="28"/>
      <c r="K133" s="28"/>
      <c r="L133" s="28"/>
      <c r="M133" s="28"/>
      <c r="N133" s="28"/>
      <c r="O133" s="28"/>
      <c r="P133" s="28"/>
      <c r="Q133" s="28"/>
      <c r="R133" s="28"/>
      <c r="U133" s="16"/>
      <c r="V133" s="16"/>
      <c r="W133" s="52"/>
      <c r="X133" s="52"/>
      <c r="AJ133" s="226" t="s">
        <v>249</v>
      </c>
      <c r="AK133" s="133"/>
      <c r="AL133" s="133"/>
      <c r="AM133" s="133"/>
      <c r="AN133" s="133"/>
      <c r="AO133" s="133"/>
      <c r="AY133" s="217"/>
      <c r="AZ133" s="214"/>
      <c r="BA133" s="215"/>
      <c r="BB133" s="218" t="str">
        <f t="shared" si="37"/>
        <v/>
      </c>
      <c r="BC133" s="219" t="str">
        <f t="shared" si="38"/>
        <v/>
      </c>
      <c r="BD133" s="216" t="str">
        <f t="shared" si="39"/>
        <v/>
      </c>
      <c r="BF133" s="217"/>
      <c r="BG133" s="214"/>
      <c r="BH133" s="215"/>
      <c r="BI133" s="218" t="str">
        <f t="shared" si="40"/>
        <v/>
      </c>
      <c r="BJ133" s="219" t="str">
        <f t="shared" si="41"/>
        <v/>
      </c>
      <c r="BK133" s="216" t="str">
        <f t="shared" si="42"/>
        <v/>
      </c>
    </row>
    <row r="134" spans="1:63" ht="22.5" customHeight="1" x14ac:dyDescent="0.2">
      <c r="A134" s="74" t="s">
        <v>7</v>
      </c>
      <c r="B134" s="89" t="s">
        <v>309</v>
      </c>
      <c r="C134" s="89"/>
      <c r="D134" s="35"/>
      <c r="E134" s="35"/>
      <c r="F134" s="35"/>
      <c r="G134" s="35"/>
      <c r="H134" s="35"/>
      <c r="I134" s="35"/>
      <c r="J134" s="35"/>
      <c r="K134" s="35"/>
      <c r="L134" s="35"/>
      <c r="M134" s="35"/>
      <c r="N134" s="35"/>
      <c r="O134" s="35"/>
      <c r="P134" s="35"/>
      <c r="Q134" s="35"/>
      <c r="R134" s="35"/>
      <c r="S134" s="35"/>
      <c r="U134" s="16"/>
      <c r="V134" s="16"/>
      <c r="W134" s="16"/>
      <c r="X134" s="1"/>
      <c r="AJ134" s="226" t="s">
        <v>250</v>
      </c>
      <c r="AK134" s="133"/>
      <c r="AL134" s="133"/>
      <c r="AM134" s="133"/>
      <c r="AN134" s="133"/>
      <c r="AO134" s="133"/>
      <c r="AY134" s="227"/>
      <c r="AZ134" s="214"/>
      <c r="BA134" s="215"/>
      <c r="BB134" s="218" t="str">
        <f t="shared" si="37"/>
        <v/>
      </c>
      <c r="BC134" s="219" t="str">
        <f t="shared" si="38"/>
        <v/>
      </c>
      <c r="BD134" s="216" t="str">
        <f t="shared" si="39"/>
        <v/>
      </c>
      <c r="BF134" s="217"/>
      <c r="BG134" s="214"/>
      <c r="BH134" s="215"/>
      <c r="BI134" s="218" t="str">
        <f t="shared" si="40"/>
        <v/>
      </c>
      <c r="BJ134" s="219" t="str">
        <f t="shared" si="41"/>
        <v/>
      </c>
      <c r="BK134" s="216" t="str">
        <f t="shared" si="42"/>
        <v/>
      </c>
    </row>
    <row r="135" spans="1:63" ht="17.25" customHeight="1" x14ac:dyDescent="0.2">
      <c r="A135" s="74" t="s">
        <v>32</v>
      </c>
      <c r="B135" s="35" t="s">
        <v>318</v>
      </c>
      <c r="C135" s="35"/>
      <c r="D135" s="35"/>
      <c r="E135" s="35"/>
      <c r="F135" s="35"/>
      <c r="G135" s="35"/>
      <c r="H135" s="35"/>
      <c r="I135" s="35"/>
      <c r="J135" s="35"/>
      <c r="K135" s="35"/>
      <c r="L135" s="35"/>
      <c r="M135" s="35"/>
      <c r="N135" s="35"/>
      <c r="O135" s="35"/>
      <c r="P135" s="35"/>
      <c r="Q135" s="74"/>
      <c r="R135" s="35"/>
      <c r="S135" s="35"/>
      <c r="V135" s="16" t="s">
        <v>0</v>
      </c>
      <c r="W135" s="645" t="str">
        <f>IF(AJ135="","",AJ135)</f>
        <v/>
      </c>
      <c r="X135" s="645"/>
      <c r="AA135" s="19"/>
      <c r="AJ135" s="228" t="str">
        <f>IF(V129=0,"",IF(OR(B13="Παραίτηση",B13="Διορισμός σε Οργανισμό Δημοσίου Δικαίου ή Αρχή Τοπικής Αυτοδιοίκησης"),"Δ/Ε",W132*V129/800))</f>
        <v/>
      </c>
      <c r="AK135" s="226" t="s">
        <v>251</v>
      </c>
      <c r="AL135" s="133"/>
      <c r="AM135" s="133"/>
      <c r="AN135" s="133"/>
      <c r="AO135" s="133"/>
      <c r="AY135" s="217"/>
      <c r="AZ135" s="214"/>
      <c r="BA135" s="215"/>
      <c r="BB135" s="218" t="str">
        <f t="shared" si="37"/>
        <v/>
      </c>
      <c r="BC135" s="219" t="str">
        <f t="shared" si="38"/>
        <v/>
      </c>
      <c r="BD135" s="216" t="str">
        <f t="shared" si="39"/>
        <v/>
      </c>
      <c r="BF135" s="217"/>
      <c r="BG135" s="214"/>
      <c r="BH135" s="215"/>
      <c r="BI135" s="218" t="str">
        <f t="shared" si="40"/>
        <v/>
      </c>
      <c r="BJ135" s="219" t="str">
        <f t="shared" si="41"/>
        <v/>
      </c>
      <c r="BK135" s="216" t="str">
        <f t="shared" si="42"/>
        <v/>
      </c>
    </row>
    <row r="136" spans="1:63" ht="15" customHeight="1" x14ac:dyDescent="0.2">
      <c r="A136" s="74"/>
      <c r="B136" s="35"/>
      <c r="C136" s="35"/>
      <c r="D136" s="35"/>
      <c r="E136" s="35"/>
      <c r="F136" s="35"/>
      <c r="G136" s="35"/>
      <c r="H136" s="35"/>
      <c r="I136" s="35"/>
      <c r="J136" s="35"/>
      <c r="K136" s="35"/>
      <c r="L136" s="35"/>
      <c r="M136" s="35"/>
      <c r="N136" s="35"/>
      <c r="O136" s="35"/>
      <c r="P136" s="35"/>
      <c r="Q136" s="74"/>
      <c r="R136" s="35"/>
      <c r="S136" s="35"/>
      <c r="V136" s="16"/>
      <c r="W136" s="16"/>
      <c r="X136" s="1"/>
      <c r="AA136" s="61"/>
      <c r="AJ136" s="154" t="s">
        <v>241</v>
      </c>
      <c r="AK136" s="166"/>
      <c r="AL136" s="166"/>
      <c r="AM136" s="166"/>
      <c r="AN136" s="166"/>
      <c r="AO136" s="166"/>
      <c r="AY136" s="217"/>
      <c r="AZ136" s="214"/>
      <c r="BA136" s="215"/>
      <c r="BB136" s="218" t="str">
        <f t="shared" si="37"/>
        <v/>
      </c>
      <c r="BC136" s="219" t="str">
        <f t="shared" si="38"/>
        <v/>
      </c>
      <c r="BD136" s="216" t="str">
        <f t="shared" si="39"/>
        <v/>
      </c>
      <c r="BF136" s="217"/>
      <c r="BG136" s="214"/>
      <c r="BH136" s="215"/>
      <c r="BI136" s="218" t="str">
        <f t="shared" si="40"/>
        <v/>
      </c>
      <c r="BJ136" s="219" t="str">
        <f t="shared" si="41"/>
        <v/>
      </c>
      <c r="BK136" s="216" t="str">
        <f t="shared" si="42"/>
        <v/>
      </c>
    </row>
    <row r="137" spans="1:63" ht="18" customHeight="1" x14ac:dyDescent="0.2">
      <c r="A137" s="74" t="s">
        <v>33</v>
      </c>
      <c r="B137" s="35" t="s">
        <v>345</v>
      </c>
      <c r="C137" s="35"/>
      <c r="D137" s="35"/>
      <c r="E137" s="35"/>
      <c r="F137" s="35"/>
      <c r="G137" s="35"/>
      <c r="H137" s="35"/>
      <c r="I137" s="35"/>
      <c r="J137" s="35"/>
      <c r="K137" s="35"/>
      <c r="L137" s="35"/>
      <c r="M137" s="35"/>
      <c r="N137" s="646" t="str">
        <f>+W135</f>
        <v/>
      </c>
      <c r="O137" s="647"/>
      <c r="P137" s="74" t="s">
        <v>127</v>
      </c>
      <c r="Q137" s="90" t="s">
        <v>147</v>
      </c>
      <c r="R137" s="35"/>
      <c r="S137" s="35"/>
      <c r="V137" s="16" t="s">
        <v>0</v>
      </c>
      <c r="W137" s="645" t="str">
        <f>IF(N137="","",IF(OR(B13="Παραίτηση",B13="Διορισμός σε Οργανισμό Δημοσίου Δικαίου ή Αρχή Τοπικής Αυτοδιοίκησης"),W132*V129/144,IF(AND(B13="Θάνατος",(AA137+W109)&lt;W71),W71-W109,AA137)))</f>
        <v/>
      </c>
      <c r="X137" s="645"/>
      <c r="AA137" s="19" t="e">
        <f>N137*14/3</f>
        <v>#VALUE!</v>
      </c>
      <c r="AJ137" s="154" t="s">
        <v>242</v>
      </c>
      <c r="AK137" s="166"/>
      <c r="AL137" s="166"/>
      <c r="AM137" s="166"/>
      <c r="AN137" s="166"/>
      <c r="AO137" s="166"/>
      <c r="AY137" s="217"/>
      <c r="AZ137" s="214"/>
      <c r="BA137" s="215"/>
      <c r="BB137" s="218" t="str">
        <f t="shared" si="37"/>
        <v/>
      </c>
      <c r="BC137" s="219" t="str">
        <f t="shared" si="38"/>
        <v/>
      </c>
      <c r="BD137" s="216" t="str">
        <f t="shared" si="39"/>
        <v/>
      </c>
      <c r="BF137" s="217"/>
      <c r="BG137" s="214"/>
      <c r="BH137" s="215"/>
      <c r="BI137" s="218" t="str">
        <f t="shared" si="40"/>
        <v/>
      </c>
      <c r="BJ137" s="219" t="str">
        <f t="shared" si="41"/>
        <v/>
      </c>
      <c r="BK137" s="216" t="str">
        <f t="shared" si="42"/>
        <v/>
      </c>
    </row>
    <row r="138" spans="1:63" ht="10.5" customHeight="1" x14ac:dyDescent="0.2">
      <c r="A138" s="84"/>
      <c r="B138" s="9" t="s">
        <v>26</v>
      </c>
      <c r="C138" s="9"/>
      <c r="D138" s="9"/>
      <c r="E138" s="9"/>
      <c r="F138" s="9"/>
      <c r="G138" s="9"/>
      <c r="H138" s="9"/>
      <c r="I138" s="9"/>
      <c r="J138" s="9"/>
      <c r="K138" s="9"/>
      <c r="L138" s="9"/>
      <c r="M138" s="9"/>
      <c r="N138" s="9"/>
      <c r="O138" s="9"/>
      <c r="P138" s="9"/>
      <c r="Q138" s="84"/>
      <c r="R138" s="9"/>
      <c r="S138" s="9"/>
      <c r="T138" s="9"/>
      <c r="U138" s="84"/>
      <c r="V138" s="84"/>
      <c r="W138" s="84"/>
      <c r="X138" s="9"/>
      <c r="AJ138" s="158"/>
      <c r="AK138" s="158"/>
      <c r="AL138" s="158"/>
      <c r="AM138" s="158"/>
      <c r="AN138" s="158"/>
      <c r="AO138" s="158"/>
      <c r="AY138" s="217"/>
      <c r="AZ138" s="214"/>
      <c r="BA138" s="215"/>
      <c r="BB138" s="218" t="str">
        <f t="shared" si="37"/>
        <v/>
      </c>
      <c r="BC138" s="219" t="str">
        <f t="shared" si="38"/>
        <v/>
      </c>
      <c r="BD138" s="216" t="str">
        <f t="shared" si="39"/>
        <v/>
      </c>
      <c r="BF138" s="217"/>
      <c r="BG138" s="214"/>
      <c r="BH138" s="215"/>
      <c r="BI138" s="218" t="str">
        <f t="shared" si="40"/>
        <v/>
      </c>
      <c r="BJ138" s="219" t="str">
        <f t="shared" si="41"/>
        <v/>
      </c>
      <c r="BK138" s="216" t="str">
        <f t="shared" si="42"/>
        <v/>
      </c>
    </row>
    <row r="139" spans="1:63" ht="6.75" customHeight="1" x14ac:dyDescent="0.2">
      <c r="X139" s="1"/>
      <c r="AJ139" s="133"/>
      <c r="AK139" s="133"/>
      <c r="AL139" s="133"/>
      <c r="AM139" s="133"/>
      <c r="AN139" s="133"/>
      <c r="AO139" s="133"/>
      <c r="AY139" s="217"/>
      <c r="AZ139" s="214"/>
      <c r="BA139" s="215"/>
      <c r="BB139" s="218" t="str">
        <f t="shared" si="37"/>
        <v/>
      </c>
      <c r="BC139" s="219" t="str">
        <f t="shared" si="38"/>
        <v/>
      </c>
      <c r="BD139" s="216" t="str">
        <f t="shared" si="39"/>
        <v/>
      </c>
      <c r="BF139" s="217"/>
      <c r="BG139" s="214"/>
      <c r="BH139" s="215"/>
      <c r="BI139" s="218" t="str">
        <f t="shared" si="40"/>
        <v/>
      </c>
      <c r="BJ139" s="219" t="str">
        <f t="shared" si="41"/>
        <v/>
      </c>
      <c r="BK139" s="216" t="str">
        <f t="shared" si="42"/>
        <v/>
      </c>
    </row>
    <row r="140" spans="1:63" ht="15.75" customHeight="1" x14ac:dyDescent="0.25">
      <c r="A140" s="42" t="s">
        <v>319</v>
      </c>
      <c r="B140" s="39"/>
      <c r="C140" s="39"/>
      <c r="D140" s="35"/>
      <c r="E140" s="35"/>
      <c r="F140" s="35"/>
      <c r="G140" s="35"/>
      <c r="H140" s="35"/>
      <c r="I140" s="35"/>
      <c r="J140" s="35"/>
      <c r="K140" s="35"/>
      <c r="L140" s="35"/>
      <c r="M140" s="35"/>
      <c r="N140" s="35"/>
      <c r="O140" s="35"/>
      <c r="P140" s="35"/>
      <c r="Q140" s="35"/>
      <c r="R140" s="35"/>
      <c r="S140" s="35"/>
      <c r="T140"/>
      <c r="U140"/>
      <c r="V140"/>
      <c r="W140"/>
      <c r="X140" s="1"/>
      <c r="AJ140" s="133"/>
      <c r="AK140" s="133"/>
      <c r="AL140" s="133"/>
      <c r="AM140" s="133"/>
      <c r="AN140" s="133"/>
      <c r="AO140" s="133"/>
      <c r="AY140" s="217"/>
      <c r="AZ140" s="214"/>
      <c r="BA140" s="215"/>
      <c r="BB140" s="218" t="str">
        <f t="shared" si="37"/>
        <v/>
      </c>
      <c r="BC140" s="219" t="str">
        <f t="shared" si="38"/>
        <v/>
      </c>
      <c r="BD140" s="216" t="str">
        <f t="shared" si="39"/>
        <v/>
      </c>
      <c r="BF140" s="217"/>
      <c r="BG140" s="214"/>
      <c r="BH140" s="215"/>
      <c r="BI140" s="218" t="str">
        <f t="shared" si="40"/>
        <v/>
      </c>
      <c r="BJ140" s="219" t="str">
        <f t="shared" si="41"/>
        <v/>
      </c>
      <c r="BK140" s="216" t="str">
        <f t="shared" si="42"/>
        <v/>
      </c>
    </row>
    <row r="141" spans="1:63" ht="14.25" customHeight="1" x14ac:dyDescent="0.2">
      <c r="A141" s="44"/>
      <c r="B141" s="670" t="s">
        <v>338</v>
      </c>
      <c r="C141" s="670"/>
      <c r="D141" s="670"/>
      <c r="E141" s="670"/>
      <c r="F141" s="670"/>
      <c r="G141" s="670"/>
      <c r="H141" s="670"/>
      <c r="I141" s="670"/>
      <c r="J141" s="670"/>
      <c r="K141" s="670"/>
      <c r="L141" s="670"/>
      <c r="M141" s="670"/>
      <c r="N141" s="670"/>
      <c r="O141" s="670"/>
      <c r="P141" s="670"/>
      <c r="Q141" s="670"/>
      <c r="R141" s="670"/>
      <c r="S141" s="670"/>
      <c r="T141" s="670"/>
      <c r="U141" s="670"/>
      <c r="X141" s="1"/>
      <c r="AJ141" s="133"/>
      <c r="AK141" s="133"/>
      <c r="AL141" s="133"/>
      <c r="AM141" s="133"/>
      <c r="AN141" s="133"/>
      <c r="AO141" s="133"/>
      <c r="AY141" s="217"/>
      <c r="AZ141" s="214"/>
      <c r="BA141" s="215"/>
      <c r="BB141" s="218" t="str">
        <f t="shared" si="37"/>
        <v/>
      </c>
      <c r="BC141" s="219" t="str">
        <f t="shared" si="38"/>
        <v/>
      </c>
      <c r="BD141" s="216" t="str">
        <f t="shared" si="39"/>
        <v/>
      </c>
      <c r="BF141" s="217"/>
      <c r="BG141" s="214"/>
      <c r="BH141" s="215"/>
      <c r="BI141" s="218" t="str">
        <f t="shared" si="40"/>
        <v/>
      </c>
      <c r="BJ141" s="219" t="str">
        <f t="shared" si="41"/>
        <v/>
      </c>
      <c r="BK141" s="216" t="str">
        <f t="shared" si="42"/>
        <v/>
      </c>
    </row>
    <row r="142" spans="1:63" ht="6" customHeight="1" x14ac:dyDescent="0.2">
      <c r="A142" s="44"/>
      <c r="B142" s="667"/>
      <c r="C142" s="667"/>
      <c r="D142" s="667"/>
      <c r="E142" s="667"/>
      <c r="F142" s="667"/>
      <c r="G142" s="667"/>
      <c r="H142" s="667"/>
      <c r="I142" s="667"/>
      <c r="J142" s="667"/>
      <c r="K142" s="667"/>
      <c r="L142" s="667"/>
      <c r="M142" s="667"/>
      <c r="N142" s="667"/>
      <c r="O142" s="667"/>
      <c r="P142" s="667"/>
      <c r="Q142" s="667"/>
      <c r="V142" s="16"/>
      <c r="W142" s="671"/>
      <c r="X142" s="671"/>
      <c r="AJ142" s="229" t="s">
        <v>186</v>
      </c>
      <c r="AK142" s="133"/>
      <c r="AL142" s="133"/>
      <c r="AM142" s="133"/>
      <c r="AN142" s="133"/>
      <c r="AO142" s="133"/>
      <c r="AY142" s="217"/>
      <c r="AZ142" s="214"/>
      <c r="BA142" s="215"/>
      <c r="BB142" s="218" t="str">
        <f t="shared" si="37"/>
        <v/>
      </c>
      <c r="BC142" s="219" t="str">
        <f t="shared" si="38"/>
        <v/>
      </c>
      <c r="BD142" s="216" t="str">
        <f t="shared" si="39"/>
        <v/>
      </c>
      <c r="BF142" s="217"/>
      <c r="BG142" s="214"/>
      <c r="BH142" s="215"/>
      <c r="BI142" s="218" t="str">
        <f t="shared" si="40"/>
        <v/>
      </c>
      <c r="BJ142" s="219" t="str">
        <f t="shared" si="41"/>
        <v/>
      </c>
      <c r="BK142" s="216" t="str">
        <f t="shared" si="42"/>
        <v/>
      </c>
    </row>
    <row r="143" spans="1:63" ht="32.25" customHeight="1" x14ac:dyDescent="0.2">
      <c r="A143" s="14" t="s">
        <v>10</v>
      </c>
      <c r="B143" s="620" t="s">
        <v>268</v>
      </c>
      <c r="C143" s="620"/>
      <c r="D143" s="620"/>
      <c r="E143" s="620"/>
      <c r="F143" s="620"/>
      <c r="G143" s="620"/>
      <c r="H143" s="620"/>
      <c r="I143" s="620"/>
      <c r="J143" s="620"/>
      <c r="K143" s="620"/>
      <c r="L143" s="620"/>
      <c r="M143" s="620"/>
      <c r="N143" s="620"/>
      <c r="O143" s="620"/>
      <c r="P143" s="620"/>
      <c r="Q143" s="620"/>
      <c r="R143" s="620"/>
      <c r="S143" s="620"/>
      <c r="T143"/>
      <c r="U143"/>
      <c r="V143"/>
      <c r="W143" s="672">
        <f>+AJ38</f>
        <v>0</v>
      </c>
      <c r="X143" s="672"/>
      <c r="AJ143" s="133"/>
      <c r="AK143" s="133"/>
      <c r="AL143" s="133"/>
      <c r="AM143" s="133"/>
      <c r="AN143" s="133"/>
      <c r="AO143" s="133"/>
      <c r="AY143" s="217"/>
      <c r="AZ143" s="214"/>
      <c r="BA143" s="215"/>
      <c r="BB143" s="218" t="str">
        <f t="shared" si="37"/>
        <v/>
      </c>
      <c r="BC143" s="219" t="str">
        <f t="shared" si="38"/>
        <v/>
      </c>
      <c r="BD143" s="216" t="str">
        <f t="shared" si="39"/>
        <v/>
      </c>
      <c r="BF143" s="217"/>
      <c r="BG143" s="214"/>
      <c r="BH143" s="215"/>
      <c r="BI143" s="218" t="str">
        <f t="shared" si="40"/>
        <v/>
      </c>
      <c r="BJ143" s="219" t="str">
        <f t="shared" si="41"/>
        <v/>
      </c>
      <c r="BK143" s="216" t="str">
        <f t="shared" si="42"/>
        <v/>
      </c>
    </row>
    <row r="144" spans="1:63" ht="7.5" customHeight="1" thickBot="1" x14ac:dyDescent="0.25">
      <c r="A144" s="44"/>
      <c r="V144" s="16"/>
      <c r="W144" s="671"/>
      <c r="X144" s="671"/>
      <c r="AJ144" s="230"/>
      <c r="AK144" s="230"/>
      <c r="AL144" s="230"/>
      <c r="AM144" s="230"/>
      <c r="AN144" s="230"/>
      <c r="AO144" s="230"/>
      <c r="AP144" s="230"/>
      <c r="AQ144" s="130"/>
      <c r="AR144" s="130"/>
      <c r="AS144" s="130"/>
      <c r="AT144" s="130"/>
      <c r="AU144" s="130"/>
      <c r="AV144" s="130"/>
      <c r="AW144" s="130"/>
      <c r="AY144" s="217"/>
      <c r="AZ144" s="214"/>
      <c r="BA144" s="215"/>
      <c r="BB144" s="231" t="str">
        <f t="shared" si="37"/>
        <v/>
      </c>
      <c r="BC144" s="232" t="str">
        <f t="shared" si="38"/>
        <v/>
      </c>
      <c r="BD144" s="233" t="str">
        <f t="shared" si="39"/>
        <v/>
      </c>
      <c r="BF144" s="217"/>
      <c r="BG144" s="214"/>
      <c r="BH144" s="215"/>
      <c r="BI144" s="231" t="str">
        <f t="shared" si="40"/>
        <v/>
      </c>
      <c r="BJ144" s="232" t="str">
        <f t="shared" si="41"/>
        <v/>
      </c>
      <c r="BK144" s="233" t="str">
        <f t="shared" si="42"/>
        <v/>
      </c>
    </row>
    <row r="145" spans="1:64" ht="30" customHeight="1" thickBot="1" x14ac:dyDescent="0.25">
      <c r="A145" s="14" t="s">
        <v>8</v>
      </c>
      <c r="B145" s="620" t="s">
        <v>269</v>
      </c>
      <c r="C145" s="620"/>
      <c r="D145" s="620"/>
      <c r="E145" s="620"/>
      <c r="F145" s="620"/>
      <c r="G145" s="620"/>
      <c r="H145" s="620"/>
      <c r="I145" s="620"/>
      <c r="J145" s="620"/>
      <c r="K145" s="620"/>
      <c r="L145" s="620"/>
      <c r="M145" s="620"/>
      <c r="N145" s="620"/>
      <c r="O145" s="620"/>
      <c r="P145" s="620"/>
      <c r="Q145" s="620"/>
      <c r="R145" s="620"/>
      <c r="S145" s="620"/>
      <c r="V145" s="16"/>
      <c r="W145" s="666">
        <f>+AJ36</f>
        <v>0</v>
      </c>
      <c r="X145" s="666"/>
      <c r="AJ145" s="133"/>
      <c r="AK145" s="133"/>
      <c r="AL145" s="133"/>
      <c r="AM145" s="133"/>
      <c r="AN145" s="133"/>
      <c r="AO145" s="133"/>
      <c r="AY145" s="234" t="s">
        <v>173</v>
      </c>
      <c r="AZ145" s="235"/>
      <c r="BA145" s="235"/>
      <c r="BB145" s="236" t="e">
        <f>SUM(BB126:BB144) + FLOOR((SUM(BC126:BC144) + FLOOR(SUM(BD126:BD144)/30,1))/12,1)</f>
        <v>#VALUE!</v>
      </c>
      <c r="BC145" s="237" t="e">
        <f>MOD((SUM(BC126:BC144) + FLOOR(SUM(BD126:BD144)/30,1)),12)</f>
        <v>#VALUE!</v>
      </c>
      <c r="BD145" s="238" t="e">
        <f>MOD(SUM(BD126:BD144),30)</f>
        <v>#VALUE!</v>
      </c>
      <c r="BF145" s="234" t="s">
        <v>173</v>
      </c>
      <c r="BG145" s="235"/>
      <c r="BH145" s="235"/>
      <c r="BI145" s="236">
        <f>SUM(BI126:BI144) + FLOOR((SUM(BJ126:BJ144) + FLOOR(SUM(BK126:BK144)/30,1))/12,1)</f>
        <v>0</v>
      </c>
      <c r="BJ145" s="237">
        <f>MOD((SUM(BJ126:BJ144) + FLOOR(SUM(BK126:BK144)/30,1)),12)</f>
        <v>0</v>
      </c>
      <c r="BK145" s="238">
        <f>MOD(SUM(BK126:BK144),30)</f>
        <v>0</v>
      </c>
    </row>
    <row r="146" spans="1:64" ht="9" customHeight="1" thickBot="1" x14ac:dyDescent="0.25">
      <c r="A146" s="44"/>
      <c r="B146" s="667"/>
      <c r="C146" s="667"/>
      <c r="D146" s="667"/>
      <c r="E146" s="667"/>
      <c r="F146" s="667"/>
      <c r="G146" s="667"/>
      <c r="H146" s="667"/>
      <c r="I146" s="667"/>
      <c r="J146" s="667"/>
      <c r="K146" s="667"/>
      <c r="L146" s="667"/>
      <c r="M146" s="667"/>
      <c r="N146" s="667"/>
      <c r="O146" s="667"/>
      <c r="P146" s="667"/>
      <c r="Q146" s="667"/>
      <c r="V146" s="16"/>
      <c r="W146" s="668"/>
      <c r="X146" s="668"/>
      <c r="AJ146" s="229" t="s">
        <v>186</v>
      </c>
      <c r="AK146" s="133"/>
      <c r="AL146" s="133"/>
      <c r="AM146" s="133"/>
      <c r="AN146" s="133"/>
      <c r="AO146" s="133"/>
      <c r="AY146"/>
      <c r="AZ146" s="163"/>
      <c r="BA146" s="163"/>
      <c r="BB146" s="164" t="e">
        <f>SUM(BB126:BB144)</f>
        <v>#VALUE!</v>
      </c>
      <c r="BC146" s="164" t="e">
        <f>SUM(BC126:BC144)</f>
        <v>#VALUE!</v>
      </c>
      <c r="BD146" s="164" t="e">
        <f>SUM(BD126:BD142)</f>
        <v>#VALUE!</v>
      </c>
      <c r="BF146"/>
      <c r="BG146" s="163"/>
      <c r="BH146" s="163"/>
      <c r="BI146" s="164">
        <f>SUM(BI126:BI144)</f>
        <v>0</v>
      </c>
      <c r="BJ146" s="164">
        <f>SUM(BJ126:BJ144)</f>
        <v>0</v>
      </c>
      <c r="BK146" s="164">
        <f>SUM(BK126:BK142)</f>
        <v>0</v>
      </c>
    </row>
    <row r="147" spans="1:64" ht="14.25" customHeight="1" x14ac:dyDescent="0.2">
      <c r="A147" s="44" t="s">
        <v>11</v>
      </c>
      <c r="B147" s="620" t="s">
        <v>331</v>
      </c>
      <c r="C147" s="620"/>
      <c r="D147" s="620"/>
      <c r="E147" s="620"/>
      <c r="F147" s="620"/>
      <c r="G147" s="620"/>
      <c r="H147" s="620"/>
      <c r="I147" s="620"/>
      <c r="J147" s="620"/>
      <c r="K147" s="620"/>
      <c r="L147" s="620"/>
      <c r="M147" s="620"/>
      <c r="N147" s="620"/>
      <c r="O147" s="620"/>
      <c r="P147" s="620"/>
      <c r="Q147" s="620"/>
      <c r="R147" s="620"/>
      <c r="S147" s="620"/>
      <c r="T147" s="40"/>
      <c r="V147" s="1"/>
      <c r="W147" s="668"/>
      <c r="X147" s="668"/>
      <c r="AJ147" s="239" t="s">
        <v>132</v>
      </c>
      <c r="AK147" s="133"/>
      <c r="AL147" s="133"/>
      <c r="AM147" s="133"/>
      <c r="AN147" s="133"/>
      <c r="AO147" s="133"/>
      <c r="AX147" s="240"/>
      <c r="AY147" s="241" t="s">
        <v>174</v>
      </c>
      <c r="AZ147" s="242"/>
      <c r="BA147" s="242"/>
      <c r="BB147" s="243"/>
      <c r="BC147" s="243"/>
      <c r="BD147" s="244"/>
      <c r="BE147" s="153"/>
      <c r="BF147" s="241" t="s">
        <v>174</v>
      </c>
      <c r="BG147" s="242"/>
      <c r="BH147" s="242"/>
      <c r="BI147" s="243"/>
      <c r="BJ147" s="243"/>
      <c r="BK147" s="244"/>
      <c r="BL147" s="245"/>
    </row>
    <row r="148" spans="1:64" ht="21" customHeight="1" thickBot="1" x14ac:dyDescent="0.25">
      <c r="A148" s="44"/>
      <c r="B148" s="620"/>
      <c r="C148" s="620"/>
      <c r="D148" s="620"/>
      <c r="E148" s="620"/>
      <c r="F148" s="620"/>
      <c r="G148" s="620"/>
      <c r="H148" s="620"/>
      <c r="I148" s="620"/>
      <c r="J148" s="620"/>
      <c r="K148" s="620"/>
      <c r="L148" s="620"/>
      <c r="M148" s="620"/>
      <c r="N148" s="620"/>
      <c r="O148" s="620"/>
      <c r="P148" s="620"/>
      <c r="Q148" s="620"/>
      <c r="R148" s="620"/>
      <c r="S148" s="620"/>
      <c r="T148" s="40"/>
      <c r="V148" s="16" t="s">
        <v>0</v>
      </c>
      <c r="W148" s="669" t="s">
        <v>132</v>
      </c>
      <c r="X148" s="669"/>
      <c r="AJ148" s="246" t="str">
        <f>IFERROR(W135*(1-W143),"")</f>
        <v/>
      </c>
      <c r="AK148" s="133"/>
      <c r="AL148" s="133"/>
      <c r="AM148" s="133"/>
      <c r="AN148" s="133"/>
      <c r="AO148" s="133"/>
      <c r="AX148" s="240"/>
      <c r="AY148" s="247"/>
      <c r="AZ148" s="248"/>
      <c r="BA148" s="248"/>
      <c r="BB148" s="249"/>
      <c r="BC148" s="249"/>
      <c r="BD148" s="250"/>
      <c r="BE148" s="153"/>
      <c r="BF148" s="247"/>
      <c r="BG148" s="248"/>
      <c r="BH148" s="248"/>
      <c r="BI148" s="249"/>
      <c r="BJ148" s="249"/>
      <c r="BK148" s="250"/>
      <c r="BL148" s="245"/>
    </row>
    <row r="149" spans="1:64" ht="7.5" customHeight="1" thickBot="1" x14ac:dyDescent="0.25">
      <c r="A149" s="44"/>
      <c r="B149" s="40"/>
      <c r="C149" s="40"/>
      <c r="D149" s="40"/>
      <c r="E149" s="67"/>
      <c r="F149" s="67"/>
      <c r="G149" s="67"/>
      <c r="H149" s="67"/>
      <c r="I149" s="67"/>
      <c r="J149" s="67"/>
      <c r="K149" s="67"/>
      <c r="L149" s="67"/>
      <c r="M149" s="67"/>
      <c r="N149" s="67"/>
      <c r="O149" s="67"/>
      <c r="P149" s="67"/>
      <c r="Q149" s="67"/>
      <c r="R149" s="67"/>
      <c r="S149" s="67"/>
      <c r="T149" s="40"/>
      <c r="V149" s="16"/>
      <c r="W149" s="660"/>
      <c r="X149" s="660"/>
      <c r="AJ149" s="251" t="s">
        <v>132</v>
      </c>
      <c r="AK149" s="133"/>
      <c r="AL149" s="133"/>
      <c r="AM149" s="133"/>
      <c r="AN149" s="133"/>
      <c r="AO149" s="133"/>
      <c r="AY149" s="252"/>
      <c r="AZ149" s="253" t="s">
        <v>171</v>
      </c>
      <c r="BA149" s="254" t="s">
        <v>172</v>
      </c>
      <c r="BB149" s="255" t="s">
        <v>3</v>
      </c>
      <c r="BC149" s="256" t="s">
        <v>4</v>
      </c>
      <c r="BD149" s="257" t="s">
        <v>24</v>
      </c>
      <c r="BF149" s="252"/>
      <c r="BG149" s="253" t="s">
        <v>171</v>
      </c>
      <c r="BH149" s="254" t="s">
        <v>172</v>
      </c>
      <c r="BI149" s="255" t="s">
        <v>3</v>
      </c>
      <c r="BJ149" s="256" t="s">
        <v>4</v>
      </c>
      <c r="BK149" s="257" t="s">
        <v>24</v>
      </c>
    </row>
    <row r="150" spans="1:64" ht="7.5" customHeight="1" x14ac:dyDescent="0.2">
      <c r="A150" s="44"/>
      <c r="B150" s="40"/>
      <c r="C150" s="40"/>
      <c r="D150" s="40"/>
      <c r="E150" s="40"/>
      <c r="F150" s="40"/>
      <c r="G150" s="40"/>
      <c r="H150" s="40"/>
      <c r="I150" s="40"/>
      <c r="J150" s="40"/>
      <c r="K150" s="40"/>
      <c r="L150" s="40"/>
      <c r="M150" s="40"/>
      <c r="N150" s="40"/>
      <c r="O150" s="40"/>
      <c r="P150" s="40"/>
      <c r="Q150" s="40"/>
      <c r="R150" s="40"/>
      <c r="S150" s="40"/>
      <c r="T150" s="67"/>
      <c r="V150" s="16"/>
      <c r="W150" s="16"/>
      <c r="X150" s="32"/>
      <c r="AJ150" s="258" t="s">
        <v>132</v>
      </c>
      <c r="AK150" s="133"/>
      <c r="AL150" s="133"/>
      <c r="AM150" s="133"/>
      <c r="AN150" s="133"/>
      <c r="AO150" s="133"/>
      <c r="AY150" s="259"/>
      <c r="AZ150" s="260"/>
      <c r="BA150" s="261"/>
      <c r="BB150" s="262" t="str">
        <f t="shared" ref="BB150:BB168" si="43">IF(OR(ISBLANK(AZ150),ISBLANK(BA150),AZ150&gt;BA150),"",IF(AND(YEAR(AZ150)=YEAR(BA150),MONTH(AZ150)=MONTH(BA150)),0,FLOOR((IF(IF(DAY(AZ150)=1, AZ150,DATE(YEAR(AZ150),MONTH(AZ150)+1,1))&lt;IF(BA150= DATE(YEAR(BA150),MONTH(BA150)+1,DAY(0)), BA150, DATE(YEAR(BA150), MONTH(BA150),1)),DATEDIF(IF(DAY(AZ150)=1, AZ150,DATE(YEAR(AZ150),MONTH(AZ150)+1,1)),IF(BA150= DATE(YEAR(BA150),MONTH(BA150)+1,DAY(0)), BA150+1, DATE(YEAR(BA150), MONTH(BA150),1)),"M"),0) + FLOOR((DATEDIF(AZ150,IF(DAY(AZ150)=1,AZ150,DATE(YEAR(AZ150),MONTH(AZ150)+1,1)),"D") + DATEDIF(IF(BA150=DATE(YEAR(BA150),MONTH(BA150)+1,DAY(0)),BA150,DATE(YEAR(BA150), MONTH(BA150),0)),BA150,"D"))/30,1))/12,1)))</f>
        <v/>
      </c>
      <c r="BC150" s="263" t="str">
        <f t="shared" ref="BC150:BC168" si="44">IF(OR(ISBLANK(AZ150),ISBLANK(BA150),ISBLANK(BA150),AZ150&gt;BA150),"",IF(AND(YEAR(AZ150)=YEAR(BA150), MONTH(AZ150)=MONTH(BA150),NOT(AND(DAY(AZ150)=1,BA150=DATE(YEAR(BA150),MONTH(BA150+1),DAY(0))))),0,MOD(IF(IF(DAY(AZ150)=1, AZ150,DATE(YEAR(AZ150),MONTH(AZ150)+1,1))&lt;IF(BA150= DATE(YEAR(BA150),MONTH(BA150)+1,DAY(0)), BA150, DATE(YEAR(BA150), MONTH(BA150),1)),DATEDIF(IF(DAY(AZ150)=1, AZ150,DATE(YEAR(AZ150),MONTH(AZ150)+1,1)),IF(BA150= DATE(YEAR(BA150),MONTH(BA150)+1,DAY(0)), BA150+1, DATE(YEAR(BA150), MONTH(BA150),1)),"M"),0) + FLOOR((DATEDIF(AZ150,IF(DAY(AZ150)=1,AZ150,DATE(YEAR(AZ150),MONTH(AZ150)+1,1)),"D") + DATEDIF(IF(BA150=DATE(YEAR(BA150),MONTH(BA150)+1,DAY(0)),BA150,DATE(YEAR(BA150), MONTH(BA150),0)),BA150,"D"))/30,1),12)))</f>
        <v/>
      </c>
      <c r="BD150" s="264" t="str">
        <f t="shared" ref="BD150:BD168" si="45">IF(OR(ISBLANK(AZ150),ISBLANK(BA150),ISBLANK(BA150),AZ150&gt;BA150),"",IF(AND(YEAR(AZ150)=YEAR(BA150), MONTH(AZ150)=MONTH(BA150),NOT(AND(DAY(AZ150)=1,BA150=DATE(YEAR(BA150),MONTH(BA150+1),DAY(0))))),DATEDIF(AZ150,BA150,"D")+1, MOD(DATEDIF(AZ150,IF(DAY(AZ150)=1,AZ150,DATE(YEAR(AZ150),MONTH(AZ150)+1,1)),"D") + DATEDIF(IF(BA150=DATE(YEAR(BA150),MONTH(BA150)+1,DAY(0)),BA150,DATE(YEAR(BA150), MONTH(BA150),0)),BA150,"D"),30)))</f>
        <v/>
      </c>
      <c r="BF150" s="259"/>
      <c r="BG150" s="260"/>
      <c r="BH150" s="261"/>
      <c r="BI150" s="262" t="str">
        <f t="shared" ref="BI150:BI168" si="46">IF(OR(ISBLANK(BG150),ISBLANK(BH150),BG150&gt;BH150),"",IF(AND(YEAR(BG150)=YEAR(BH150),MONTH(BG150)=MONTH(BH150)),0,FLOOR((IF(IF(DAY(BG150)=1, BG150,DATE(YEAR(BG150),MONTH(BG150)+1,1))&lt;IF(BH150= DATE(YEAR(BH150),MONTH(BH150)+1,DAY(0)), BH150, DATE(YEAR(BH150), MONTH(BH150),1)),DATEDIF(IF(DAY(BG150)=1, BG150,DATE(YEAR(BG150),MONTH(BG150)+1,1)),IF(BH150= DATE(YEAR(BH150),MONTH(BH150)+1,DAY(0)), BH150+1, DATE(YEAR(BH150), MONTH(BH150),1)),"M"),0) + FLOOR((DATEDIF(BG150,IF(DAY(BG150)=1,BG150,DATE(YEAR(BG150),MONTH(BG150)+1,1)),"D") + DATEDIF(IF(BH150=DATE(YEAR(BH150),MONTH(BH150)+1,DAY(0)),BH150,DATE(YEAR(BH150), MONTH(BH150),0)),BH150,"D"))/30,1))/12,1)))</f>
        <v/>
      </c>
      <c r="BJ150" s="263" t="str">
        <f t="shared" ref="BJ150:BJ168" si="47">IF(OR(ISBLANK(BG150),ISBLANK(BH150),ISBLANK(BH150),BG150&gt;BH150),"",IF(AND(YEAR(BG150)=YEAR(BH150), MONTH(BG150)=MONTH(BH150),NOT(AND(DAY(BG150)=1,BH150=DATE(YEAR(BH150),MONTH(BH150+1),DAY(0))))),0,MOD(IF(IF(DAY(BG150)=1, BG150,DATE(YEAR(BG150),MONTH(BG150)+1,1))&lt;IF(BH150= DATE(YEAR(BH150),MONTH(BH150)+1,DAY(0)), BH150, DATE(YEAR(BH150), MONTH(BH150),1)),DATEDIF(IF(DAY(BG150)=1, BG150,DATE(YEAR(BG150),MONTH(BG150)+1,1)),IF(BH150= DATE(YEAR(BH150),MONTH(BH150)+1,DAY(0)), BH150+1, DATE(YEAR(BH150), MONTH(BH150),1)),"M"),0) + FLOOR((DATEDIF(BG150,IF(DAY(BG150)=1,BG150,DATE(YEAR(BG150),MONTH(BG150)+1,1)),"D") + DATEDIF(IF(BH150=DATE(YEAR(BH150),MONTH(BH150)+1,DAY(0)),BH150,DATE(YEAR(BH150), MONTH(BH150),0)),BH150,"D"))/30,1),12)))</f>
        <v/>
      </c>
      <c r="BK150" s="264" t="str">
        <f t="shared" ref="BK150:BK168" si="48">IF(OR(ISBLANK(BG150),ISBLANK(BH150),ISBLANK(BH150),BG150&gt;BH150),"",IF(AND(YEAR(BG150)=YEAR(BH150), MONTH(BG150)=MONTH(BH150),NOT(AND(DAY(BG150)=1,BH150=DATE(YEAR(BH150),MONTH(BH150+1),DAY(0))))),DATEDIF(BG150,BH150,"D")+1, MOD(DATEDIF(BG150,IF(DAY(BG150)=1,BG150,DATE(YEAR(BG150),MONTH(BG150)+1,1)),"D") + DATEDIF(IF(BH150=DATE(YEAR(BH150),MONTH(BH150)+1,DAY(0)),BH150,DATE(YEAR(BH150), MONTH(BH150),0)),BH150,"D"),30)))</f>
        <v/>
      </c>
    </row>
    <row r="151" spans="1:64" ht="15" customHeight="1" x14ac:dyDescent="0.2">
      <c r="A151" s="44" t="s">
        <v>7</v>
      </c>
      <c r="B151" s="620" t="s">
        <v>332</v>
      </c>
      <c r="C151" s="620"/>
      <c r="D151" s="620"/>
      <c r="E151" s="620"/>
      <c r="F151" s="620"/>
      <c r="G151" s="620"/>
      <c r="H151" s="620"/>
      <c r="I151" s="620"/>
      <c r="J151" s="620"/>
      <c r="K151" s="620"/>
      <c r="L151" s="620"/>
      <c r="M151" s="620"/>
      <c r="N151" s="620"/>
      <c r="O151" s="620"/>
      <c r="P151" s="620"/>
      <c r="Q151" s="620"/>
      <c r="R151" s="620"/>
      <c r="S151" s="620"/>
      <c r="T151" s="40"/>
      <c r="V151" s="16"/>
      <c r="W151" s="1"/>
      <c r="X151" s="1"/>
      <c r="AJ151" s="239"/>
      <c r="AK151" s="133"/>
      <c r="AL151" s="133"/>
      <c r="AM151" s="133"/>
      <c r="AN151" s="133"/>
      <c r="AO151" s="133"/>
      <c r="AY151" s="259"/>
      <c r="AZ151" s="265"/>
      <c r="BA151" s="266"/>
      <c r="BB151" s="267" t="str">
        <f t="shared" si="43"/>
        <v/>
      </c>
      <c r="BC151" s="268" t="str">
        <f t="shared" si="44"/>
        <v/>
      </c>
      <c r="BD151" s="269" t="str">
        <f t="shared" si="45"/>
        <v/>
      </c>
      <c r="BF151" s="259"/>
      <c r="BG151" s="265"/>
      <c r="BH151" s="266"/>
      <c r="BI151" s="267" t="str">
        <f t="shared" si="46"/>
        <v/>
      </c>
      <c r="BJ151" s="268" t="str">
        <f t="shared" si="47"/>
        <v/>
      </c>
      <c r="BK151" s="269" t="str">
        <f t="shared" si="48"/>
        <v/>
      </c>
    </row>
    <row r="152" spans="1:64" ht="19.899999999999999" customHeight="1" x14ac:dyDescent="0.2">
      <c r="A152" s="44"/>
      <c r="B152" s="620"/>
      <c r="C152" s="620"/>
      <c r="D152" s="620"/>
      <c r="E152" s="620"/>
      <c r="F152" s="620"/>
      <c r="G152" s="620"/>
      <c r="H152" s="620"/>
      <c r="I152" s="620"/>
      <c r="J152" s="620"/>
      <c r="K152" s="620"/>
      <c r="L152" s="620"/>
      <c r="M152" s="620"/>
      <c r="N152" s="620"/>
      <c r="O152" s="620"/>
      <c r="P152" s="620"/>
      <c r="Q152" s="620"/>
      <c r="R152" s="620"/>
      <c r="S152" s="620"/>
      <c r="T152" s="40"/>
      <c r="V152" s="16" t="s">
        <v>0</v>
      </c>
      <c r="W152" s="661" t="s">
        <v>132</v>
      </c>
      <c r="X152" s="661"/>
      <c r="AJ152" s="246" t="str">
        <f>IFERROR(W137*(1-W145),"")</f>
        <v/>
      </c>
      <c r="AK152" s="133"/>
      <c r="AL152" s="133"/>
      <c r="AM152" s="133"/>
      <c r="AN152" s="133"/>
      <c r="AO152" s="133"/>
      <c r="AY152" s="259"/>
      <c r="AZ152" s="265"/>
      <c r="BA152" s="266"/>
      <c r="BB152" s="267" t="str">
        <f t="shared" si="43"/>
        <v/>
      </c>
      <c r="BC152" s="268" t="str">
        <f t="shared" si="44"/>
        <v/>
      </c>
      <c r="BD152" s="269" t="str">
        <f t="shared" si="45"/>
        <v/>
      </c>
      <c r="BF152" s="259"/>
      <c r="BG152" s="265"/>
      <c r="BH152" s="266"/>
      <c r="BI152" s="267" t="str">
        <f t="shared" si="46"/>
        <v/>
      </c>
      <c r="BJ152" s="268" t="str">
        <f t="shared" si="47"/>
        <v/>
      </c>
      <c r="BK152" s="269" t="str">
        <f t="shared" si="48"/>
        <v/>
      </c>
    </row>
    <row r="153" spans="1:64" ht="7.5" customHeight="1" x14ac:dyDescent="0.2">
      <c r="A153" s="44"/>
      <c r="B153"/>
      <c r="C153"/>
      <c r="D153"/>
      <c r="E153"/>
      <c r="F153"/>
      <c r="G153"/>
      <c r="H153"/>
      <c r="I153"/>
      <c r="J153"/>
      <c r="K153"/>
      <c r="L153"/>
      <c r="M153"/>
      <c r="N153"/>
      <c r="O153"/>
      <c r="P153"/>
      <c r="Q153"/>
      <c r="R153"/>
      <c r="S153"/>
      <c r="T153" s="40"/>
      <c r="V153" s="16"/>
      <c r="W153" s="1"/>
      <c r="X153" s="1"/>
      <c r="AJ153" s="239" t="s">
        <v>132</v>
      </c>
      <c r="AK153" s="133"/>
      <c r="AL153" s="133"/>
      <c r="AM153" s="133"/>
      <c r="AN153" s="133"/>
      <c r="AO153" s="133"/>
      <c r="AY153" s="259"/>
      <c r="AZ153" s="265"/>
      <c r="BA153" s="266"/>
      <c r="BB153" s="267" t="str">
        <f t="shared" si="43"/>
        <v/>
      </c>
      <c r="BC153" s="268" t="str">
        <f t="shared" si="44"/>
        <v/>
      </c>
      <c r="BD153" s="269" t="str">
        <f t="shared" si="45"/>
        <v/>
      </c>
      <c r="BF153" s="259"/>
      <c r="BG153" s="265"/>
      <c r="BH153" s="266"/>
      <c r="BI153" s="267" t="str">
        <f t="shared" si="46"/>
        <v/>
      </c>
      <c r="BJ153" s="268" t="str">
        <f t="shared" si="47"/>
        <v/>
      </c>
      <c r="BK153" s="269" t="str">
        <f t="shared" si="48"/>
        <v/>
      </c>
    </row>
    <row r="154" spans="1:64" ht="7.5" customHeight="1" x14ac:dyDescent="0.2">
      <c r="A154" s="44"/>
      <c r="V154" s="16"/>
      <c r="W154" s="16"/>
      <c r="X154" s="1"/>
      <c r="AJ154" s="239"/>
      <c r="AK154" s="133"/>
      <c r="AL154" s="133"/>
      <c r="AM154" s="133"/>
      <c r="AN154" s="133"/>
      <c r="AO154" s="133"/>
      <c r="AY154" s="259"/>
      <c r="AZ154" s="265"/>
      <c r="BA154" s="266"/>
      <c r="BB154" s="267" t="str">
        <f t="shared" si="43"/>
        <v/>
      </c>
      <c r="BC154" s="268" t="str">
        <f t="shared" si="44"/>
        <v/>
      </c>
      <c r="BD154" s="269" t="str">
        <f t="shared" si="45"/>
        <v/>
      </c>
      <c r="BF154" s="259"/>
      <c r="BG154" s="265"/>
      <c r="BH154" s="266"/>
      <c r="BI154" s="267" t="str">
        <f t="shared" si="46"/>
        <v/>
      </c>
      <c r="BJ154" s="268" t="str">
        <f t="shared" si="47"/>
        <v/>
      </c>
      <c r="BK154" s="269" t="str">
        <f t="shared" si="48"/>
        <v/>
      </c>
    </row>
    <row r="155" spans="1:64" ht="7.5" customHeight="1" x14ac:dyDescent="0.2">
      <c r="A155" s="44"/>
      <c r="V155" s="16"/>
      <c r="W155" s="16"/>
      <c r="X155" s="1"/>
      <c r="AJ155" s="239"/>
      <c r="AK155" s="133"/>
      <c r="AL155" s="133"/>
      <c r="AM155" s="133"/>
      <c r="AN155" s="133"/>
      <c r="AO155" s="133"/>
      <c r="AY155" s="259"/>
      <c r="AZ155" s="265"/>
      <c r="BA155" s="266"/>
      <c r="BB155" s="267" t="str">
        <f t="shared" si="43"/>
        <v/>
      </c>
      <c r="BC155" s="268" t="str">
        <f t="shared" si="44"/>
        <v/>
      </c>
      <c r="BD155" s="269" t="str">
        <f t="shared" si="45"/>
        <v/>
      </c>
      <c r="BF155" s="259"/>
      <c r="BG155" s="265"/>
      <c r="BH155" s="266"/>
      <c r="BI155" s="267" t="str">
        <f t="shared" si="46"/>
        <v/>
      </c>
      <c r="BJ155" s="268" t="str">
        <f t="shared" si="47"/>
        <v/>
      </c>
      <c r="BK155" s="269" t="str">
        <f t="shared" si="48"/>
        <v/>
      </c>
    </row>
    <row r="156" spans="1:64" ht="21.75" customHeight="1" x14ac:dyDescent="0.2">
      <c r="A156" s="44" t="s">
        <v>12</v>
      </c>
      <c r="B156" s="662" t="s">
        <v>161</v>
      </c>
      <c r="C156" s="662"/>
      <c r="D156" s="662"/>
      <c r="E156" s="662"/>
      <c r="F156" s="662"/>
      <c r="G156" s="662"/>
      <c r="H156" s="662"/>
      <c r="I156" s="662"/>
      <c r="J156" s="662"/>
      <c r="K156" s="662"/>
      <c r="L156" s="662"/>
      <c r="M156" s="662"/>
      <c r="N156" s="662"/>
      <c r="O156" s="662"/>
      <c r="P156" s="662"/>
      <c r="Q156" s="662"/>
      <c r="R156" s="662"/>
      <c r="S156" s="663" t="s">
        <v>165</v>
      </c>
      <c r="T156" s="663"/>
      <c r="U156" s="663"/>
      <c r="V156" s="1"/>
      <c r="W156" s="1"/>
      <c r="X156" s="1"/>
      <c r="AJ156" s="239"/>
      <c r="AK156" s="133"/>
      <c r="AL156" s="133"/>
      <c r="AM156" s="133"/>
      <c r="AN156" s="133"/>
      <c r="AO156" s="133"/>
      <c r="AY156" s="259"/>
      <c r="AZ156" s="265"/>
      <c r="BA156" s="266"/>
      <c r="BB156" s="267" t="str">
        <f t="shared" si="43"/>
        <v/>
      </c>
      <c r="BC156" s="268" t="str">
        <f t="shared" si="44"/>
        <v/>
      </c>
      <c r="BD156" s="269" t="str">
        <f t="shared" si="45"/>
        <v/>
      </c>
      <c r="BF156" s="259"/>
      <c r="BG156" s="265"/>
      <c r="BH156" s="266"/>
      <c r="BI156" s="267" t="str">
        <f t="shared" si="46"/>
        <v/>
      </c>
      <c r="BJ156" s="268" t="str">
        <f t="shared" si="47"/>
        <v/>
      </c>
      <c r="BK156" s="269" t="str">
        <f t="shared" si="48"/>
        <v/>
      </c>
    </row>
    <row r="157" spans="1:64" ht="22.9" customHeight="1" x14ac:dyDescent="0.2">
      <c r="A157" s="44"/>
      <c r="B157" s="662"/>
      <c r="C157" s="662"/>
      <c r="D157" s="662"/>
      <c r="E157" s="662"/>
      <c r="F157" s="662"/>
      <c r="G157" s="662"/>
      <c r="H157" s="662"/>
      <c r="I157" s="662"/>
      <c r="J157" s="662"/>
      <c r="K157" s="662"/>
      <c r="L157" s="662"/>
      <c r="M157" s="662"/>
      <c r="N157" s="662"/>
      <c r="O157" s="662"/>
      <c r="P157" s="662"/>
      <c r="Q157" s="662"/>
      <c r="R157" s="662"/>
      <c r="S157" s="73">
        <v>0</v>
      </c>
      <c r="T157" s="51" t="s">
        <v>166</v>
      </c>
      <c r="U157" s="51"/>
      <c r="V157" s="38" t="s">
        <v>0</v>
      </c>
      <c r="W157" s="664">
        <f>IF(W145="","",IF(W152=AJ153,W145,W152)*(100-S157)/100)</f>
        <v>0</v>
      </c>
      <c r="X157" s="665"/>
      <c r="AJ157" s="239"/>
      <c r="AK157" s="133"/>
      <c r="AL157" s="133"/>
      <c r="AM157" s="133"/>
      <c r="AN157" s="133"/>
      <c r="AO157" s="133"/>
      <c r="AY157" s="259"/>
      <c r="AZ157" s="265"/>
      <c r="BA157" s="266"/>
      <c r="BB157" s="267" t="str">
        <f t="shared" si="43"/>
        <v/>
      </c>
      <c r="BC157" s="268" t="str">
        <f t="shared" si="44"/>
        <v/>
      </c>
      <c r="BD157" s="269" t="str">
        <f t="shared" si="45"/>
        <v/>
      </c>
      <c r="BF157" s="259"/>
      <c r="BG157" s="265"/>
      <c r="BH157" s="266"/>
      <c r="BI157" s="267" t="str">
        <f t="shared" si="46"/>
        <v/>
      </c>
      <c r="BJ157" s="268" t="str">
        <f t="shared" si="47"/>
        <v/>
      </c>
      <c r="BK157" s="269" t="str">
        <f t="shared" si="48"/>
        <v/>
      </c>
    </row>
    <row r="158" spans="1:64" ht="15.6" customHeight="1" x14ac:dyDescent="0.2">
      <c r="A158" s="84"/>
      <c r="B158" s="12"/>
      <c r="C158" s="12"/>
      <c r="D158" s="12"/>
      <c r="E158" s="12"/>
      <c r="F158" s="12"/>
      <c r="G158" s="12"/>
      <c r="H158" s="12"/>
      <c r="I158" s="12"/>
      <c r="J158" s="12"/>
      <c r="K158" s="12"/>
      <c r="L158" s="12"/>
      <c r="M158" s="12"/>
      <c r="N158" s="12"/>
      <c r="O158" s="12"/>
      <c r="P158" s="12"/>
      <c r="Q158" s="12"/>
      <c r="R158" s="12"/>
      <c r="S158" s="13"/>
      <c r="T158" s="13"/>
      <c r="U158" s="84"/>
      <c r="V158" s="84"/>
      <c r="W158" s="84"/>
      <c r="X158" s="9"/>
      <c r="AJ158" s="239"/>
      <c r="AK158" s="133"/>
      <c r="AL158" s="133"/>
      <c r="AM158" s="133"/>
      <c r="AN158" s="133"/>
      <c r="AO158" s="133"/>
      <c r="AY158" s="259"/>
      <c r="AZ158" s="265"/>
      <c r="BA158" s="266"/>
      <c r="BB158" s="267" t="str">
        <f t="shared" si="43"/>
        <v/>
      </c>
      <c r="BC158" s="268" t="str">
        <f t="shared" si="44"/>
        <v/>
      </c>
      <c r="BD158" s="269" t="str">
        <f t="shared" si="45"/>
        <v/>
      </c>
      <c r="BF158" s="259"/>
      <c r="BG158" s="265"/>
      <c r="BH158" s="266"/>
      <c r="BI158" s="267" t="str">
        <f t="shared" si="46"/>
        <v/>
      </c>
      <c r="BJ158" s="268" t="str">
        <f t="shared" si="47"/>
        <v/>
      </c>
      <c r="BK158" s="269" t="str">
        <f t="shared" si="48"/>
        <v/>
      </c>
    </row>
    <row r="159" spans="1:64" ht="7.5" customHeight="1" x14ac:dyDescent="0.2">
      <c r="A159" s="44"/>
      <c r="B159"/>
      <c r="C159"/>
      <c r="D159"/>
      <c r="E159"/>
      <c r="F159"/>
      <c r="G159"/>
      <c r="H159"/>
      <c r="I159"/>
      <c r="J159"/>
      <c r="K159"/>
      <c r="L159"/>
      <c r="M159"/>
      <c r="N159"/>
      <c r="O159"/>
      <c r="P159"/>
      <c r="Q159"/>
      <c r="R159"/>
      <c r="S159"/>
      <c r="T159" s="40"/>
      <c r="V159" s="16"/>
      <c r="W159" s="1"/>
      <c r="X159" s="1"/>
      <c r="AJ159" s="239"/>
      <c r="AK159" s="133"/>
      <c r="AL159" s="133"/>
      <c r="AM159" s="133"/>
      <c r="AN159" s="133"/>
      <c r="AO159" s="133"/>
      <c r="AY159" s="259"/>
      <c r="AZ159" s="265"/>
      <c r="BA159" s="266"/>
      <c r="BB159" s="267" t="str">
        <f t="shared" si="43"/>
        <v/>
      </c>
      <c r="BC159" s="268" t="str">
        <f t="shared" si="44"/>
        <v/>
      </c>
      <c r="BD159" s="269" t="str">
        <f t="shared" si="45"/>
        <v/>
      </c>
      <c r="BF159" s="259"/>
      <c r="BG159" s="265"/>
      <c r="BH159" s="266"/>
      <c r="BI159" s="267" t="str">
        <f t="shared" si="46"/>
        <v/>
      </c>
      <c r="BJ159" s="268" t="str">
        <f t="shared" si="47"/>
        <v/>
      </c>
      <c r="BK159" s="269" t="str">
        <f t="shared" si="48"/>
        <v/>
      </c>
    </row>
    <row r="160" spans="1:64" ht="20.25" customHeight="1" x14ac:dyDescent="0.25">
      <c r="A160" s="679" t="s">
        <v>320</v>
      </c>
      <c r="B160" s="680"/>
      <c r="C160" s="680"/>
      <c r="D160" s="680"/>
      <c r="E160" s="680"/>
      <c r="F160" s="680"/>
      <c r="G160" s="680"/>
      <c r="H160" s="680"/>
      <c r="I160" s="680"/>
      <c r="J160" s="680"/>
      <c r="K160" s="680"/>
      <c r="L160" s="680"/>
      <c r="M160" s="680"/>
      <c r="N160" s="680"/>
      <c r="O160" s="680"/>
      <c r="P160" s="680"/>
      <c r="Q160" s="680"/>
      <c r="R160" s="680"/>
      <c r="S160" s="680"/>
      <c r="T160" s="680"/>
      <c r="U160" s="680"/>
      <c r="V160" s="680"/>
      <c r="W160" s="680"/>
      <c r="X160" s="1"/>
      <c r="AJ160" s="133"/>
      <c r="AK160" s="133"/>
      <c r="AL160" s="133"/>
      <c r="AM160" s="133"/>
      <c r="AN160" s="133"/>
      <c r="AO160" s="133"/>
      <c r="AY160" s="259"/>
      <c r="AZ160" s="265"/>
      <c r="BA160" s="266"/>
      <c r="BB160" s="267" t="str">
        <f t="shared" si="43"/>
        <v/>
      </c>
      <c r="BC160" s="268" t="str">
        <f t="shared" si="44"/>
        <v/>
      </c>
      <c r="BD160" s="269" t="str">
        <f t="shared" si="45"/>
        <v/>
      </c>
      <c r="BF160" s="259"/>
      <c r="BG160" s="265"/>
      <c r="BH160" s="266"/>
      <c r="BI160" s="267" t="str">
        <f t="shared" si="46"/>
        <v/>
      </c>
      <c r="BJ160" s="268" t="str">
        <f t="shared" si="47"/>
        <v/>
      </c>
      <c r="BK160" s="269" t="str">
        <f t="shared" si="48"/>
        <v/>
      </c>
    </row>
    <row r="161" spans="1:64" ht="14.25" customHeight="1" x14ac:dyDescent="0.2">
      <c r="A161" s="77"/>
      <c r="B161" s="681" t="s">
        <v>323</v>
      </c>
      <c r="C161" s="681"/>
      <c r="D161" s="681"/>
      <c r="E161" s="681"/>
      <c r="F161" s="681"/>
      <c r="G161" s="681"/>
      <c r="H161" s="681"/>
      <c r="I161" s="681"/>
      <c r="J161" s="681"/>
      <c r="K161" s="681"/>
      <c r="L161" s="681"/>
      <c r="M161" s="681"/>
      <c r="N161" s="681"/>
      <c r="O161" s="681"/>
      <c r="P161" s="681"/>
      <c r="Q161" s="681"/>
      <c r="R161" s="681"/>
      <c r="S161" s="681"/>
      <c r="T161" s="681"/>
      <c r="U161" s="681"/>
      <c r="V161" s="681"/>
      <c r="W161" s="681"/>
      <c r="X161" s="1"/>
      <c r="AJ161" s="133"/>
      <c r="AK161" s="133"/>
      <c r="AL161" s="133"/>
      <c r="AM161" s="133"/>
      <c r="AN161" s="133"/>
      <c r="AO161" s="133"/>
      <c r="AY161" s="259"/>
      <c r="AZ161" s="265"/>
      <c r="BA161" s="266"/>
      <c r="BB161" s="267" t="str">
        <f t="shared" si="43"/>
        <v/>
      </c>
      <c r="BC161" s="268" t="str">
        <f t="shared" si="44"/>
        <v/>
      </c>
      <c r="BD161" s="269" t="str">
        <f t="shared" si="45"/>
        <v/>
      </c>
      <c r="BF161" s="259"/>
      <c r="BG161" s="265"/>
      <c r="BH161" s="266"/>
      <c r="BI161" s="267" t="str">
        <f t="shared" si="46"/>
        <v/>
      </c>
      <c r="BJ161" s="268" t="str">
        <f t="shared" si="47"/>
        <v/>
      </c>
      <c r="BK161" s="269" t="str">
        <f t="shared" si="48"/>
        <v/>
      </c>
    </row>
    <row r="162" spans="1:64" ht="14.25" customHeight="1" x14ac:dyDescent="0.2">
      <c r="A162" s="77"/>
      <c r="B162" s="681" t="s">
        <v>162</v>
      </c>
      <c r="C162" s="681"/>
      <c r="D162" s="681"/>
      <c r="E162" s="681"/>
      <c r="F162" s="681"/>
      <c r="G162" s="681"/>
      <c r="H162" s="681"/>
      <c r="I162" s="681"/>
      <c r="J162" s="681"/>
      <c r="K162" s="681"/>
      <c r="L162" s="681"/>
      <c r="M162" s="681"/>
      <c r="N162" s="681"/>
      <c r="O162" s="681"/>
      <c r="P162" s="681"/>
      <c r="Q162" s="681"/>
      <c r="R162" s="681"/>
      <c r="S162" s="681"/>
      <c r="T162" s="681"/>
      <c r="U162" s="681"/>
      <c r="V162" s="681"/>
      <c r="W162" s="681"/>
      <c r="X162" s="1"/>
      <c r="AJ162" s="133"/>
      <c r="AK162" s="133"/>
      <c r="AL162" s="133"/>
      <c r="AM162" s="133"/>
      <c r="AN162" s="133"/>
      <c r="AO162" s="133"/>
      <c r="AY162" s="259"/>
      <c r="AZ162" s="265"/>
      <c r="BA162" s="266"/>
      <c r="BB162" s="267" t="str">
        <f t="shared" si="43"/>
        <v/>
      </c>
      <c r="BC162" s="268" t="str">
        <f t="shared" si="44"/>
        <v/>
      </c>
      <c r="BD162" s="269" t="str">
        <f t="shared" si="45"/>
        <v/>
      </c>
      <c r="BF162" s="259"/>
      <c r="BG162" s="265"/>
      <c r="BH162" s="266"/>
      <c r="BI162" s="267" t="str">
        <f t="shared" si="46"/>
        <v/>
      </c>
      <c r="BJ162" s="268" t="str">
        <f t="shared" si="47"/>
        <v/>
      </c>
      <c r="BK162" s="269" t="str">
        <f t="shared" si="48"/>
        <v/>
      </c>
    </row>
    <row r="163" spans="1:64" ht="3.75" customHeight="1" x14ac:dyDescent="0.2">
      <c r="A163" s="77"/>
      <c r="B163" s="681"/>
      <c r="C163" s="681"/>
      <c r="D163" s="681"/>
      <c r="E163" s="681"/>
      <c r="F163" s="681"/>
      <c r="G163" s="681"/>
      <c r="H163" s="681"/>
      <c r="I163" s="681"/>
      <c r="J163" s="681"/>
      <c r="K163" s="681"/>
      <c r="L163" s="681"/>
      <c r="M163" s="681"/>
      <c r="N163" s="681"/>
      <c r="O163" s="681"/>
      <c r="P163" s="681"/>
      <c r="Q163" s="681"/>
      <c r="R163" s="681"/>
      <c r="S163" s="681"/>
      <c r="T163" s="681"/>
      <c r="U163" s="681"/>
      <c r="V163" s="74"/>
      <c r="W163" s="74"/>
      <c r="X163" s="1"/>
      <c r="AJ163" s="133"/>
      <c r="AK163" s="133"/>
      <c r="AL163" s="133"/>
      <c r="AM163" s="133"/>
      <c r="AN163" s="133"/>
      <c r="AO163" s="133"/>
      <c r="AY163" s="259"/>
      <c r="AZ163" s="265"/>
      <c r="BA163" s="266"/>
      <c r="BB163" s="267" t="str">
        <f t="shared" si="43"/>
        <v/>
      </c>
      <c r="BC163" s="268" t="str">
        <f t="shared" si="44"/>
        <v/>
      </c>
      <c r="BD163" s="269" t="str">
        <f t="shared" si="45"/>
        <v/>
      </c>
      <c r="BF163" s="259"/>
      <c r="BG163" s="265"/>
      <c r="BH163" s="266"/>
      <c r="BI163" s="267" t="str">
        <f t="shared" si="46"/>
        <v/>
      </c>
      <c r="BJ163" s="268" t="str">
        <f t="shared" si="47"/>
        <v/>
      </c>
      <c r="BK163" s="269" t="str">
        <f t="shared" si="48"/>
        <v/>
      </c>
    </row>
    <row r="164" spans="1:64" ht="15" customHeight="1" x14ac:dyDescent="0.2">
      <c r="A164" s="14" t="s">
        <v>10</v>
      </c>
      <c r="B164" s="667" t="s">
        <v>133</v>
      </c>
      <c r="C164" s="667"/>
      <c r="D164" s="667"/>
      <c r="E164" s="667"/>
      <c r="F164" s="667"/>
      <c r="G164" s="667"/>
      <c r="H164" s="667"/>
      <c r="I164" s="667"/>
      <c r="J164" s="667"/>
      <c r="K164" s="667"/>
      <c r="L164" s="667"/>
      <c r="M164" s="667"/>
      <c r="N164" s="667"/>
      <c r="O164" s="667"/>
      <c r="P164" s="667"/>
      <c r="Q164" s="667"/>
      <c r="R164" s="667"/>
      <c r="U164" s="17"/>
      <c r="V164" s="38" t="s">
        <v>0</v>
      </c>
      <c r="W164" s="682"/>
      <c r="X164" s="682"/>
      <c r="AJ164" s="133"/>
      <c r="AK164" s="133"/>
      <c r="AL164" s="133"/>
      <c r="AM164" s="133"/>
      <c r="AN164" s="133"/>
      <c r="AO164" s="133"/>
      <c r="AY164" s="259"/>
      <c r="AZ164" s="265"/>
      <c r="BA164" s="266"/>
      <c r="BB164" s="267" t="str">
        <f t="shared" si="43"/>
        <v/>
      </c>
      <c r="BC164" s="268" t="str">
        <f t="shared" si="44"/>
        <v/>
      </c>
      <c r="BD164" s="269" t="str">
        <f t="shared" si="45"/>
        <v/>
      </c>
      <c r="BF164" s="259"/>
      <c r="BG164" s="265"/>
      <c r="BH164" s="266"/>
      <c r="BI164" s="267" t="str">
        <f t="shared" si="46"/>
        <v/>
      </c>
      <c r="BJ164" s="268" t="str">
        <f t="shared" si="47"/>
        <v/>
      </c>
      <c r="BK164" s="269" t="str">
        <f t="shared" si="48"/>
        <v/>
      </c>
    </row>
    <row r="165" spans="1:64" ht="6" customHeight="1" x14ac:dyDescent="0.2">
      <c r="B165" s="40"/>
      <c r="C165" s="40"/>
      <c r="D165" s="40"/>
      <c r="E165" s="40"/>
      <c r="F165" s="40"/>
      <c r="G165" s="40"/>
      <c r="H165" s="40"/>
      <c r="I165" s="40"/>
      <c r="J165" s="40"/>
      <c r="K165" s="40"/>
      <c r="L165" s="40"/>
      <c r="M165" s="40"/>
      <c r="N165" s="40"/>
      <c r="O165" s="40"/>
      <c r="P165" s="40"/>
      <c r="Q165" s="2"/>
      <c r="R165" s="40"/>
      <c r="U165" s="16"/>
      <c r="V165" s="16"/>
      <c r="W165" s="16"/>
      <c r="X165" s="1"/>
      <c r="AJ165" s="133"/>
      <c r="AK165" s="133"/>
      <c r="AL165" s="133"/>
      <c r="AM165" s="133"/>
      <c r="AN165" s="133"/>
      <c r="AO165" s="133"/>
      <c r="AY165" s="259"/>
      <c r="AZ165" s="265"/>
      <c r="BA165" s="266"/>
      <c r="BB165" s="267" t="str">
        <f t="shared" si="43"/>
        <v/>
      </c>
      <c r="BC165" s="268" t="str">
        <f t="shared" si="44"/>
        <v/>
      </c>
      <c r="BD165" s="269" t="str">
        <f t="shared" si="45"/>
        <v/>
      </c>
      <c r="BF165" s="259"/>
      <c r="BG165" s="265"/>
      <c r="BH165" s="266"/>
      <c r="BI165" s="267" t="str">
        <f t="shared" si="46"/>
        <v/>
      </c>
      <c r="BJ165" s="268" t="str">
        <f t="shared" si="47"/>
        <v/>
      </c>
      <c r="BK165" s="269" t="str">
        <f t="shared" si="48"/>
        <v/>
      </c>
    </row>
    <row r="166" spans="1:64" ht="16.5" customHeight="1" x14ac:dyDescent="0.2">
      <c r="A166" s="14" t="s">
        <v>8</v>
      </c>
      <c r="B166" s="1" t="s">
        <v>134</v>
      </c>
      <c r="Q166" s="1"/>
      <c r="S166" s="14"/>
      <c r="T166" s="14"/>
      <c r="U166" s="16"/>
      <c r="V166" s="16"/>
      <c r="W166" s="676"/>
      <c r="X166" s="676"/>
      <c r="AJ166" s="133"/>
      <c r="AK166" s="133"/>
      <c r="AL166" s="133"/>
      <c r="AM166" s="133"/>
      <c r="AN166" s="133"/>
      <c r="AO166" s="133"/>
      <c r="AY166" s="259"/>
      <c r="AZ166" s="265"/>
      <c r="BA166" s="266"/>
      <c r="BB166" s="267" t="str">
        <f t="shared" si="43"/>
        <v/>
      </c>
      <c r="BC166" s="268" t="str">
        <f t="shared" si="44"/>
        <v/>
      </c>
      <c r="BD166" s="269" t="str">
        <f t="shared" si="45"/>
        <v/>
      </c>
      <c r="BF166" s="259"/>
      <c r="BG166" s="265"/>
      <c r="BH166" s="266"/>
      <c r="BI166" s="267" t="str">
        <f t="shared" si="46"/>
        <v/>
      </c>
      <c r="BJ166" s="268" t="str">
        <f t="shared" si="47"/>
        <v/>
      </c>
      <c r="BK166" s="269" t="str">
        <f t="shared" si="48"/>
        <v/>
      </c>
    </row>
    <row r="167" spans="1:64" ht="7.5" customHeight="1" x14ac:dyDescent="0.2">
      <c r="B167" s="667"/>
      <c r="C167" s="667"/>
      <c r="D167" s="667"/>
      <c r="E167" s="667"/>
      <c r="F167" s="667"/>
      <c r="G167" s="667"/>
      <c r="H167" s="667"/>
      <c r="I167" s="667"/>
      <c r="J167" s="667"/>
      <c r="K167" s="667"/>
      <c r="L167" s="667"/>
      <c r="M167" s="667"/>
      <c r="N167" s="667"/>
      <c r="O167" s="667"/>
      <c r="P167" s="667"/>
      <c r="Q167" s="667"/>
      <c r="R167" s="667"/>
      <c r="U167" s="16"/>
      <c r="V167" s="16"/>
      <c r="W167" s="16"/>
      <c r="X167" s="1"/>
      <c r="AJ167" s="133"/>
      <c r="AK167" s="133"/>
      <c r="AL167" s="133"/>
      <c r="AM167" s="133"/>
      <c r="AN167" s="133"/>
      <c r="AO167" s="133"/>
      <c r="AY167" s="259"/>
      <c r="AZ167" s="265"/>
      <c r="BA167" s="266"/>
      <c r="BB167" s="267" t="str">
        <f t="shared" si="43"/>
        <v/>
      </c>
      <c r="BC167" s="268" t="str">
        <f t="shared" si="44"/>
        <v/>
      </c>
      <c r="BD167" s="269" t="str">
        <f t="shared" si="45"/>
        <v/>
      </c>
      <c r="BF167" s="259"/>
      <c r="BG167" s="265"/>
      <c r="BH167" s="266"/>
      <c r="BI167" s="267" t="str">
        <f t="shared" si="46"/>
        <v/>
      </c>
      <c r="BJ167" s="268" t="str">
        <f t="shared" si="47"/>
        <v/>
      </c>
      <c r="BK167" s="269" t="str">
        <f t="shared" si="48"/>
        <v/>
      </c>
    </row>
    <row r="168" spans="1:64" ht="15" customHeight="1" thickBot="1" x14ac:dyDescent="0.25">
      <c r="A168" s="14" t="s">
        <v>11</v>
      </c>
      <c r="B168" s="667" t="s">
        <v>34</v>
      </c>
      <c r="C168" s="667"/>
      <c r="D168" s="677"/>
      <c r="E168" s="677"/>
      <c r="F168" s="677"/>
      <c r="G168" s="677"/>
      <c r="H168" s="677"/>
      <c r="I168" s="677"/>
      <c r="J168" s="677"/>
      <c r="K168" s="677"/>
      <c r="L168" s="677"/>
      <c r="M168" s="677"/>
      <c r="N168" s="677"/>
      <c r="O168" s="677"/>
      <c r="P168" s="677"/>
      <c r="Q168" s="677"/>
      <c r="R168" s="677"/>
      <c r="S168" s="677"/>
      <c r="T168" s="67"/>
      <c r="X168" s="1"/>
      <c r="AJ168" s="133"/>
      <c r="AK168" s="133"/>
      <c r="AL168" s="133"/>
      <c r="AM168" s="133"/>
      <c r="AN168" s="133"/>
      <c r="AO168" s="133"/>
      <c r="AY168" s="270"/>
      <c r="AZ168" s="271"/>
      <c r="BA168" s="272"/>
      <c r="BB168" s="273" t="str">
        <f t="shared" si="43"/>
        <v/>
      </c>
      <c r="BC168" s="274" t="str">
        <f t="shared" si="44"/>
        <v/>
      </c>
      <c r="BD168" s="275" t="str">
        <f t="shared" si="45"/>
        <v/>
      </c>
      <c r="BF168" s="270"/>
      <c r="BG168" s="271"/>
      <c r="BH168" s="272"/>
      <c r="BI168" s="273" t="str">
        <f t="shared" si="46"/>
        <v/>
      </c>
      <c r="BJ168" s="274" t="str">
        <f t="shared" si="47"/>
        <v/>
      </c>
      <c r="BK168" s="275" t="str">
        <f t="shared" si="48"/>
        <v/>
      </c>
    </row>
    <row r="169" spans="1:64" ht="18" customHeight="1" thickBot="1" x14ac:dyDescent="0.25">
      <c r="B169" s="1" t="s">
        <v>29</v>
      </c>
      <c r="H169" s="14" t="s">
        <v>35</v>
      </c>
      <c r="J169" s="673">
        <f>+W164</f>
        <v>0</v>
      </c>
      <c r="K169" s="673"/>
      <c r="L169" s="673"/>
      <c r="M169" s="38" t="s">
        <v>31</v>
      </c>
      <c r="N169" s="678">
        <f>+W166</f>
        <v>0</v>
      </c>
      <c r="O169" s="678"/>
      <c r="S169" s="19"/>
      <c r="T169" s="19"/>
      <c r="U169" s="17"/>
      <c r="V169" s="38" t="s">
        <v>0</v>
      </c>
      <c r="W169" s="674" t="str">
        <f>IFERROR(W164/W166,"")</f>
        <v/>
      </c>
      <c r="X169" s="674"/>
      <c r="AJ169" s="133"/>
      <c r="AK169" s="133"/>
      <c r="AL169" s="133"/>
      <c r="AM169" s="133"/>
      <c r="AN169" s="133"/>
      <c r="AO169" s="133"/>
      <c r="AY169" s="276" t="s">
        <v>175</v>
      </c>
      <c r="AZ169" s="277"/>
      <c r="BA169" s="277"/>
      <c r="BB169" s="278">
        <f>SUM(BB150:BB168) + FLOOR((SUM(BC150:BC168) + FLOOR(SUM(BD150:BD168)/30,1))/12,1)</f>
        <v>0</v>
      </c>
      <c r="BC169" s="279">
        <f>MOD((SUM(BC150:BC168) + FLOOR(SUM(BD150:BD168)/30,1)),12)</f>
        <v>0</v>
      </c>
      <c r="BD169" s="280">
        <f>MOD(SUM(BD150:BD168),30)</f>
        <v>0</v>
      </c>
      <c r="BF169" s="276" t="s">
        <v>175</v>
      </c>
      <c r="BG169" s="277"/>
      <c r="BH169" s="277"/>
      <c r="BI169" s="278">
        <f>SUM(BI150:BI168) + FLOOR((SUM(BJ150:BJ168) + FLOOR(SUM(BK150:BK168)/30,1))/12,1)</f>
        <v>0</v>
      </c>
      <c r="BJ169" s="279">
        <f>MOD((SUM(BJ150:BJ168) + FLOOR(SUM(BK150:BK168)/30,1)),12)</f>
        <v>0</v>
      </c>
      <c r="BK169" s="280">
        <f>MOD(SUM(BK150:BK168),30)</f>
        <v>0</v>
      </c>
    </row>
    <row r="170" spans="1:64" ht="6" customHeight="1" thickBot="1" x14ac:dyDescent="0.25">
      <c r="H170" s="14"/>
      <c r="M170" s="38"/>
      <c r="U170" s="16"/>
      <c r="V170" s="16"/>
      <c r="W170" s="57"/>
      <c r="X170" s="19"/>
      <c r="AJ170" s="133"/>
      <c r="AK170" s="133"/>
      <c r="AL170" s="133"/>
      <c r="AM170" s="133"/>
      <c r="AN170" s="133"/>
      <c r="AO170" s="133"/>
      <c r="AY170"/>
      <c r="AZ170" s="163"/>
      <c r="BA170" s="163"/>
      <c r="BB170" s="164"/>
      <c r="BC170" s="164"/>
      <c r="BD170" s="164"/>
      <c r="BF170"/>
      <c r="BG170" s="163"/>
      <c r="BH170" s="163"/>
      <c r="BI170" s="164"/>
      <c r="BJ170" s="164"/>
      <c r="BK170" s="164"/>
    </row>
    <row r="171" spans="1:64" ht="16.5" customHeight="1" thickBot="1" x14ac:dyDescent="0.25">
      <c r="A171" s="14" t="s">
        <v>7</v>
      </c>
      <c r="B171" s="30" t="s">
        <v>129</v>
      </c>
      <c r="C171" s="30"/>
      <c r="H171" s="14" t="s">
        <v>30</v>
      </c>
      <c r="J171" s="673" t="str">
        <f>+W169</f>
        <v/>
      </c>
      <c r="K171" s="673"/>
      <c r="L171" s="673"/>
      <c r="M171" s="38" t="s">
        <v>31</v>
      </c>
      <c r="N171" s="513">
        <v>12</v>
      </c>
      <c r="O171" s="513"/>
      <c r="Q171" s="14" t="s">
        <v>26</v>
      </c>
      <c r="U171" s="17"/>
      <c r="V171" s="38" t="s">
        <v>0</v>
      </c>
      <c r="W171" s="674" t="str">
        <f>IFERROR(W169/12,"")</f>
        <v/>
      </c>
      <c r="X171" s="674"/>
      <c r="AJ171" s="133"/>
      <c r="AK171" s="133"/>
      <c r="AL171" s="133"/>
      <c r="AM171" s="133"/>
      <c r="AN171" s="133"/>
      <c r="AO171" s="133"/>
      <c r="AY171" s="281" t="s">
        <v>176</v>
      </c>
      <c r="AZ171" s="282"/>
      <c r="BA171" s="282"/>
      <c r="BB171" s="283" t="s">
        <v>3</v>
      </c>
      <c r="BC171" s="284" t="s">
        <v>4</v>
      </c>
      <c r="BD171" s="285" t="s">
        <v>24</v>
      </c>
      <c r="BF171" s="281" t="s">
        <v>176</v>
      </c>
      <c r="BG171" s="282"/>
      <c r="BH171" s="282"/>
      <c r="BI171" s="283" t="s">
        <v>3</v>
      </c>
      <c r="BJ171" s="284" t="s">
        <v>4</v>
      </c>
      <c r="BK171" s="285" t="s">
        <v>24</v>
      </c>
    </row>
    <row r="172" spans="1:64" ht="6.75" customHeight="1" x14ac:dyDescent="0.2">
      <c r="X172" s="1"/>
      <c r="AJ172" s="133"/>
      <c r="AK172" s="133"/>
      <c r="AL172" s="133"/>
      <c r="AM172" s="133"/>
      <c r="AN172" s="133"/>
      <c r="AO172" s="133"/>
      <c r="AY172" s="286" t="s">
        <v>173</v>
      </c>
      <c r="AZ172" s="287"/>
      <c r="BA172" s="287"/>
      <c r="BB172" s="288" t="e">
        <f>BB145</f>
        <v>#VALUE!</v>
      </c>
      <c r="BC172" s="289" t="e">
        <f>BC145</f>
        <v>#VALUE!</v>
      </c>
      <c r="BD172" s="290" t="e">
        <f>BD145</f>
        <v>#VALUE!</v>
      </c>
      <c r="BF172" s="286" t="s">
        <v>173</v>
      </c>
      <c r="BG172" s="287"/>
      <c r="BH172" s="287"/>
      <c r="BI172" s="288">
        <f>BI145</f>
        <v>0</v>
      </c>
      <c r="BJ172" s="289">
        <f>BJ145</f>
        <v>0</v>
      </c>
      <c r="BK172" s="290">
        <f>BK145</f>
        <v>0</v>
      </c>
    </row>
    <row r="173" spans="1:64" ht="6" customHeight="1" thickBot="1" x14ac:dyDescent="0.25">
      <c r="B173" s="620"/>
      <c r="C173" s="620"/>
      <c r="D173" s="620"/>
      <c r="E173" s="620"/>
      <c r="F173" s="620"/>
      <c r="G173" s="620"/>
      <c r="H173" s="620"/>
      <c r="I173" s="620"/>
      <c r="J173" s="620"/>
      <c r="K173" s="620"/>
      <c r="L173" s="620"/>
      <c r="M173" s="620"/>
      <c r="N173" s="620"/>
      <c r="O173" s="620"/>
      <c r="P173" s="620"/>
      <c r="Q173" s="620"/>
      <c r="R173" s="620"/>
      <c r="S173" s="620"/>
      <c r="T173" s="620"/>
      <c r="U173" s="620"/>
      <c r="V173" s="620"/>
      <c r="W173" s="620"/>
      <c r="X173" s="620"/>
      <c r="Z173"/>
      <c r="AA173"/>
      <c r="AB173"/>
      <c r="AC173"/>
      <c r="AD173"/>
      <c r="AE173"/>
      <c r="AF173"/>
      <c r="AG173"/>
      <c r="AH173"/>
      <c r="AI173"/>
      <c r="AJ173" s="291"/>
      <c r="AK173" s="291"/>
      <c r="AL173" s="133"/>
      <c r="AM173" s="133"/>
      <c r="AN173" s="133"/>
      <c r="AO173" s="133"/>
      <c r="AX173" s="292"/>
      <c r="AY173" s="293" t="s">
        <v>175</v>
      </c>
      <c r="AZ173" s="294"/>
      <c r="BA173" s="294"/>
      <c r="BB173" s="295">
        <f>BB169</f>
        <v>0</v>
      </c>
      <c r="BC173" s="296">
        <f>BC169</f>
        <v>0</v>
      </c>
      <c r="BD173" s="297">
        <f>BD169</f>
        <v>0</v>
      </c>
      <c r="BE173" s="298"/>
      <c r="BF173" s="293" t="s">
        <v>175</v>
      </c>
      <c r="BG173" s="294"/>
      <c r="BH173" s="294"/>
      <c r="BI173" s="295">
        <f>BI169</f>
        <v>0</v>
      </c>
      <c r="BJ173" s="296">
        <f>BJ169</f>
        <v>0</v>
      </c>
      <c r="BK173" s="297">
        <f>BK169</f>
        <v>0</v>
      </c>
      <c r="BL173" s="299"/>
    </row>
    <row r="174" spans="1:64" ht="6" customHeight="1" thickBot="1" x14ac:dyDescent="0.25">
      <c r="X174" s="1"/>
      <c r="AJ174" s="133"/>
      <c r="AK174" s="133"/>
      <c r="AL174" s="133"/>
      <c r="AM174" s="133"/>
      <c r="AN174" s="133"/>
      <c r="AO174" s="133"/>
      <c r="AY174" s="281" t="s">
        <v>177</v>
      </c>
      <c r="AZ174" s="300"/>
      <c r="BA174" s="300"/>
      <c r="BB174" s="283" t="e">
        <f>BB172-BB173- IF((BC172-BC173-IF((BD172-BD173)&gt;=0,0,1))&gt;=0,0,1)</f>
        <v>#VALUE!</v>
      </c>
      <c r="BC174" s="284" t="e">
        <f>IF((BC172-BC173-IF((BD172-BD173)&gt;=0,0,1))&gt;=0,BC172-BC173-IF((BD172-BD173)&gt;=0,0,1),BC172-BC173-IF((BD172-BD173)&gt;=0,0,1)+12)</f>
        <v>#VALUE!</v>
      </c>
      <c r="BD174" s="285" t="e">
        <f>IF((BD172-BD173)&gt;=0,BD172-BD173,BD172+30-BD173)</f>
        <v>#VALUE!</v>
      </c>
      <c r="BF174" s="281" t="s">
        <v>177</v>
      </c>
      <c r="BG174" s="300"/>
      <c r="BH174" s="300"/>
      <c r="BI174" s="283">
        <f>BI172-BI173- IF((BJ172-BJ173-IF((BK172-BK173)&gt;=0,0,1))&gt;=0,0,1)</f>
        <v>0</v>
      </c>
      <c r="BJ174" s="284">
        <f>IF((BJ172-BJ173-IF((BK172-BK173)&gt;=0,0,1))&gt;=0,BJ172-BJ173-IF((BK172-BK173)&gt;=0,0,1),BJ172-BJ173-IF((BK172-BK173)&gt;=0,0,1)+12)</f>
        <v>0</v>
      </c>
      <c r="BK174" s="285">
        <f>IF((BK172-BK173)&gt;=0,BK172-BK173,BK172+30-BK173)</f>
        <v>0</v>
      </c>
    </row>
    <row r="175" spans="1:64" ht="30.75" customHeight="1" thickBot="1" x14ac:dyDescent="0.25">
      <c r="B175" s="620" t="s">
        <v>339</v>
      </c>
      <c r="C175" s="620"/>
      <c r="D175" s="620"/>
      <c r="E175" s="620"/>
      <c r="F175" s="620"/>
      <c r="G175" s="620"/>
      <c r="H175" s="620"/>
      <c r="I175" s="620"/>
      <c r="J175" s="620"/>
      <c r="K175" s="620"/>
      <c r="L175" s="620"/>
      <c r="M175" s="620"/>
      <c r="N175" s="620"/>
      <c r="O175" s="620"/>
      <c r="P175" s="620"/>
      <c r="Q175" s="620"/>
      <c r="R175" s="620"/>
      <c r="S175" s="620"/>
      <c r="T175" s="620"/>
      <c r="U175" s="620"/>
      <c r="V175" s="620"/>
      <c r="W175" s="620"/>
      <c r="X175" s="1"/>
      <c r="AJ175" s="133"/>
      <c r="AK175" s="133"/>
      <c r="AL175" s="133"/>
      <c r="AM175" s="133"/>
      <c r="AN175" s="133"/>
      <c r="AO175" s="133"/>
      <c r="AY175" s="301"/>
      <c r="AZ175" s="302"/>
      <c r="BA175" s="302"/>
      <c r="BB175" s="303"/>
      <c r="BC175" s="303"/>
      <c r="BD175" s="304"/>
      <c r="BF175" s="301"/>
      <c r="BG175" s="302"/>
      <c r="BH175" s="302"/>
      <c r="BI175" s="303"/>
      <c r="BJ175" s="303"/>
      <c r="BK175" s="304"/>
    </row>
    <row r="176" spans="1:64" ht="9.75" customHeight="1" thickBot="1" x14ac:dyDescent="0.25">
      <c r="A176" s="84"/>
      <c r="B176" s="82"/>
      <c r="C176" s="82"/>
      <c r="D176" s="82"/>
      <c r="E176" s="82"/>
      <c r="F176" s="82"/>
      <c r="G176" s="82"/>
      <c r="H176" s="82"/>
      <c r="I176" s="82"/>
      <c r="J176" s="82"/>
      <c r="K176" s="82"/>
      <c r="L176" s="82"/>
      <c r="M176" s="82"/>
      <c r="N176" s="82"/>
      <c r="O176" s="82"/>
      <c r="P176" s="82"/>
      <c r="Q176" s="82"/>
      <c r="R176" s="82"/>
      <c r="S176" s="82"/>
      <c r="T176" s="82"/>
      <c r="U176" s="84"/>
      <c r="V176" s="84"/>
      <c r="W176" s="84"/>
      <c r="X176" s="9"/>
      <c r="AJ176" s="158"/>
      <c r="AK176" s="158"/>
      <c r="AL176" s="158"/>
      <c r="AM176" s="158"/>
      <c r="AN176" s="158"/>
      <c r="AO176" s="158"/>
      <c r="AY176" s="305" t="s">
        <v>178</v>
      </c>
      <c r="AZ176" s="306" t="e">
        <f>BB174*12 + BC174 + IF(BD174&gt;15, 1, 0)</f>
        <v>#VALUE!</v>
      </c>
      <c r="BA176" s="163"/>
      <c r="BB176" s="164"/>
      <c r="BC176" s="164"/>
      <c r="BD176" s="165"/>
      <c r="BF176" s="305" t="s">
        <v>178</v>
      </c>
      <c r="BG176" s="306">
        <f>BI174*12 + BJ174 + IF(BK174&gt;15, 1, 0)</f>
        <v>0</v>
      </c>
      <c r="BH176" s="163"/>
      <c r="BI176" s="164"/>
      <c r="BJ176" s="164"/>
      <c r="BK176" s="165"/>
    </row>
    <row r="177" spans="1:64" ht="9.75" customHeight="1" x14ac:dyDescent="0.2">
      <c r="B177" s="28"/>
      <c r="C177" s="28"/>
      <c r="D177" s="28"/>
      <c r="E177" s="28"/>
      <c r="F177" s="28"/>
      <c r="G177" s="28"/>
      <c r="H177" s="28"/>
      <c r="I177" s="28"/>
      <c r="J177" s="28"/>
      <c r="K177" s="28"/>
      <c r="L177" s="28"/>
      <c r="M177" s="28"/>
      <c r="N177" s="28"/>
      <c r="O177" s="28"/>
      <c r="P177" s="28"/>
      <c r="Q177" s="28"/>
      <c r="R177" s="28"/>
      <c r="S177" s="28"/>
      <c r="T177" s="28"/>
      <c r="X177" s="1"/>
      <c r="AJ177" s="158"/>
      <c r="AK177" s="158"/>
      <c r="AL177" s="158"/>
      <c r="AM177" s="158"/>
      <c r="AN177" s="158"/>
      <c r="AO177" s="158"/>
      <c r="AY177" s="307"/>
      <c r="AZ177" s="163"/>
      <c r="BA177" s="163"/>
      <c r="BB177" s="164"/>
      <c r="BC177" s="164"/>
      <c r="BD177" s="165"/>
      <c r="BF177" s="307"/>
      <c r="BG177" s="163"/>
      <c r="BH177" s="163"/>
      <c r="BI177" s="164"/>
      <c r="BJ177" s="164"/>
      <c r="BK177" s="165"/>
    </row>
    <row r="178" spans="1:64" ht="19.5" customHeight="1" x14ac:dyDescent="0.2">
      <c r="A178" s="43"/>
      <c r="B178" s="35" t="s">
        <v>163</v>
      </c>
      <c r="C178" s="35"/>
      <c r="D178" s="11"/>
      <c r="E178" s="11"/>
      <c r="F178" s="11"/>
      <c r="G178" s="11"/>
      <c r="H178" s="11"/>
      <c r="I178" s="11"/>
      <c r="J178" s="11"/>
      <c r="X178" s="1"/>
      <c r="AJ178" s="133"/>
      <c r="AK178" s="133"/>
      <c r="AL178" s="133"/>
      <c r="AM178" s="133"/>
      <c r="AN178" s="133"/>
      <c r="AO178" s="133"/>
      <c r="AY178" s="161" t="s">
        <v>179</v>
      </c>
      <c r="AZ178" s="163"/>
      <c r="BA178" s="163"/>
      <c r="BB178" s="164"/>
      <c r="BC178" s="164"/>
      <c r="BD178" s="165"/>
      <c r="BF178" s="161" t="s">
        <v>179</v>
      </c>
      <c r="BG178" s="163"/>
      <c r="BH178" s="163"/>
      <c r="BI178" s="164"/>
      <c r="BJ178" s="164"/>
      <c r="BK178" s="165"/>
    </row>
    <row r="179" spans="1:64" ht="11.25" customHeight="1" x14ac:dyDescent="0.2">
      <c r="A179" s="43"/>
      <c r="B179" s="35"/>
      <c r="C179" s="35"/>
      <c r="D179" s="11"/>
      <c r="E179" s="11"/>
      <c r="F179" s="11"/>
      <c r="G179" s="11"/>
      <c r="H179" s="11"/>
      <c r="I179" s="11"/>
      <c r="J179" s="11"/>
      <c r="X179" s="1"/>
      <c r="AJ179" s="133"/>
      <c r="AK179" s="133"/>
      <c r="AL179" s="133"/>
      <c r="AM179" s="133"/>
      <c r="AN179" s="133"/>
      <c r="AO179" s="133"/>
      <c r="AY179" s="161" t="s">
        <v>180</v>
      </c>
      <c r="AZ179" s="163"/>
      <c r="BA179" s="163"/>
      <c r="BB179" s="164"/>
      <c r="BC179" s="164"/>
      <c r="BD179" s="165"/>
      <c r="BF179" s="161" t="s">
        <v>180</v>
      </c>
      <c r="BG179" s="163"/>
      <c r="BH179" s="163"/>
      <c r="BI179" s="164"/>
      <c r="BJ179" s="164"/>
      <c r="BK179" s="165"/>
    </row>
    <row r="180" spans="1:64" ht="37.5" customHeight="1" x14ac:dyDescent="0.2">
      <c r="B180" s="675" t="s">
        <v>267</v>
      </c>
      <c r="C180" s="675"/>
      <c r="D180" s="675"/>
      <c r="E180" s="675"/>
      <c r="F180" s="675"/>
      <c r="G180" s="675"/>
      <c r="H180" s="675"/>
      <c r="I180" s="675"/>
      <c r="J180" s="675"/>
      <c r="K180" s="675"/>
      <c r="L180" s="675"/>
      <c r="M180" s="675"/>
      <c r="N180" s="675"/>
      <c r="O180" s="675"/>
      <c r="P180" s="675"/>
      <c r="Q180" s="675"/>
      <c r="R180" s="675"/>
      <c r="S180" s="675"/>
      <c r="X180" s="1"/>
      <c r="AJ180" s="133"/>
      <c r="AK180" s="133"/>
      <c r="AL180" s="133"/>
      <c r="AM180" s="133"/>
      <c r="AN180" s="133"/>
      <c r="AO180" s="133"/>
      <c r="AY180" s="161" t="s">
        <v>131</v>
      </c>
      <c r="AZ180" s="163"/>
      <c r="BA180" s="163"/>
      <c r="BB180" s="164"/>
      <c r="BC180" s="164"/>
      <c r="BD180" s="165"/>
      <c r="BF180" s="161" t="s">
        <v>131</v>
      </c>
      <c r="BG180" s="163"/>
      <c r="BH180" s="163"/>
      <c r="BI180" s="164"/>
      <c r="BJ180" s="164"/>
      <c r="BK180" s="165"/>
    </row>
    <row r="181" spans="1:64" ht="19.5" customHeight="1" thickBot="1" x14ac:dyDescent="0.25">
      <c r="B181" s="66" t="s">
        <v>22</v>
      </c>
      <c r="C181" s="36"/>
      <c r="D181" s="36"/>
      <c r="E181" s="36"/>
      <c r="F181" s="36"/>
      <c r="G181" s="36"/>
      <c r="H181" s="36"/>
      <c r="I181" s="36"/>
      <c r="M181" s="515"/>
      <c r="N181" s="515"/>
      <c r="O181" s="515"/>
      <c r="X181" s="1"/>
      <c r="AJ181" s="133"/>
      <c r="AK181" s="133"/>
      <c r="AL181" s="133"/>
      <c r="AM181" s="133"/>
      <c r="AN181" s="133"/>
      <c r="AO181" s="133"/>
      <c r="AY181" s="308"/>
      <c r="AZ181" s="309"/>
      <c r="BA181" s="309"/>
      <c r="BB181" s="309"/>
      <c r="BC181" s="309"/>
      <c r="BD181" s="310"/>
      <c r="BF181" s="308"/>
      <c r="BG181" s="309"/>
      <c r="BH181" s="309"/>
      <c r="BI181" s="309"/>
      <c r="BJ181" s="309"/>
      <c r="BK181" s="310"/>
    </row>
    <row r="182" spans="1:64" ht="14.25" customHeight="1" x14ac:dyDescent="0.2">
      <c r="X182" s="1"/>
      <c r="AJ182" s="133"/>
      <c r="AK182" s="133"/>
      <c r="AL182" s="133"/>
      <c r="AM182" s="133"/>
      <c r="AN182" s="133"/>
      <c r="AO182" s="133"/>
      <c r="AX182" s="130"/>
      <c r="AY182" s="130"/>
      <c r="AZ182" s="130"/>
      <c r="BA182" s="130"/>
      <c r="BB182" s="130"/>
      <c r="BC182" s="130"/>
      <c r="BD182" s="130"/>
      <c r="BE182" s="130"/>
      <c r="BF182" s="130"/>
      <c r="BG182" s="130"/>
      <c r="BH182" s="130"/>
      <c r="BI182" s="130"/>
      <c r="BJ182" s="130"/>
      <c r="BK182" s="130"/>
      <c r="BL182" s="130"/>
    </row>
    <row r="183" spans="1:64" ht="12" customHeight="1" x14ac:dyDescent="0.2">
      <c r="X183" s="1"/>
      <c r="AJ183" s="133"/>
      <c r="AX183" s="1"/>
      <c r="BE183" s="1"/>
      <c r="BL183" s="1"/>
    </row>
    <row r="184" spans="1:64" ht="30.75" customHeight="1" x14ac:dyDescent="0.2">
      <c r="A184" s="14" t="s">
        <v>10</v>
      </c>
      <c r="B184" s="620" t="s">
        <v>333</v>
      </c>
      <c r="C184" s="620"/>
      <c r="D184" s="620"/>
      <c r="E184" s="620"/>
      <c r="F184" s="620"/>
      <c r="G184" s="620"/>
      <c r="H184" s="620"/>
      <c r="I184" s="620"/>
      <c r="J184" s="620"/>
      <c r="K184" s="620"/>
      <c r="L184" s="620"/>
      <c r="M184" s="620"/>
      <c r="N184" s="620"/>
      <c r="O184" s="620"/>
      <c r="P184" s="620"/>
      <c r="Q184" s="620"/>
      <c r="R184" s="620"/>
      <c r="S184" s="620"/>
      <c r="X184" s="1"/>
      <c r="AJ184" s="133"/>
      <c r="AX184" s="1"/>
      <c r="BE184" s="1"/>
      <c r="BL184" s="1"/>
    </row>
    <row r="185" spans="1:64" ht="12.75" customHeight="1" x14ac:dyDescent="0.2">
      <c r="B185" s="675"/>
      <c r="C185" s="675"/>
      <c r="D185" s="675"/>
      <c r="E185" s="675"/>
      <c r="F185" s="675"/>
      <c r="G185" s="675"/>
      <c r="H185" s="675"/>
      <c r="I185" s="675"/>
      <c r="J185" s="675"/>
      <c r="K185" s="675"/>
      <c r="L185" s="675"/>
      <c r="M185" s="675"/>
      <c r="N185" s="675"/>
      <c r="O185" s="675"/>
      <c r="P185" s="675"/>
      <c r="Q185" s="675"/>
      <c r="R185" s="675"/>
      <c r="S185" s="675"/>
      <c r="T185" s="15"/>
      <c r="X185" s="1"/>
      <c r="AJ185" s="133"/>
      <c r="AX185" s="1"/>
      <c r="BE185" s="1"/>
      <c r="BL185" s="1"/>
    </row>
    <row r="186" spans="1:64" ht="15.75" customHeight="1" x14ac:dyDescent="0.2">
      <c r="A186" s="14" t="s">
        <v>32</v>
      </c>
      <c r="B186" s="1" t="s">
        <v>311</v>
      </c>
      <c r="U186" s="16"/>
      <c r="V186" s="16" t="s">
        <v>0</v>
      </c>
      <c r="W186" s="645" t="str">
        <f>IF(W148=AJ149,W135,W148)</f>
        <v/>
      </c>
      <c r="X186" s="645"/>
      <c r="AJ186" s="133"/>
      <c r="AX186" s="1"/>
      <c r="BE186" s="1"/>
      <c r="BL186" s="1"/>
    </row>
    <row r="187" spans="1:64" ht="14.25" customHeight="1" x14ac:dyDescent="0.2">
      <c r="W187" s="52"/>
      <c r="X187" s="32"/>
      <c r="AJ187" s="133"/>
      <c r="AX187" s="1"/>
      <c r="BE187" s="1"/>
      <c r="BL187" s="1"/>
    </row>
    <row r="188" spans="1:64" ht="18.75" customHeight="1" x14ac:dyDescent="0.2">
      <c r="A188" s="14" t="s">
        <v>33</v>
      </c>
      <c r="B188" s="1" t="s">
        <v>315</v>
      </c>
      <c r="U188" s="16"/>
      <c r="V188" s="16" t="s">
        <v>0</v>
      </c>
      <c r="W188" s="645" t="str">
        <f>IF(W152=AJ153,W137,W152)</f>
        <v/>
      </c>
      <c r="X188" s="645"/>
      <c r="AJ188" s="133"/>
      <c r="AX188" s="1"/>
      <c r="BE188" s="1"/>
      <c r="BL188" s="1"/>
    </row>
    <row r="189" spans="1:64" ht="12" customHeight="1" x14ac:dyDescent="0.2">
      <c r="U189" s="16"/>
      <c r="V189" s="16"/>
      <c r="W189" s="52"/>
      <c r="X189" s="52"/>
      <c r="AJ189" s="133"/>
      <c r="AX189" s="1"/>
      <c r="BE189" s="1"/>
      <c r="BL189" s="1"/>
    </row>
    <row r="190" spans="1:64" ht="16.5" customHeight="1" x14ac:dyDescent="0.2">
      <c r="B190" s="1" t="s">
        <v>0</v>
      </c>
      <c r="C190" s="46">
        <v>0</v>
      </c>
      <c r="D190" s="46"/>
      <c r="E190" s="1" t="s">
        <v>272</v>
      </c>
      <c r="Q190" s="1"/>
      <c r="S190" s="14"/>
      <c r="T190" s="14"/>
      <c r="X190" s="1"/>
      <c r="AJ190" s="133"/>
      <c r="AX190" s="1"/>
      <c r="BE190" s="1"/>
      <c r="BL190" s="1"/>
    </row>
    <row r="191" spans="1:64" ht="14.25" customHeight="1" x14ac:dyDescent="0.2">
      <c r="X191" s="1"/>
      <c r="AJ191" s="133"/>
      <c r="AX191" s="1"/>
      <c r="BE191" s="1"/>
      <c r="BL191" s="1"/>
    </row>
    <row r="192" spans="1:64" ht="20.25" customHeight="1" x14ac:dyDescent="0.2">
      <c r="A192" s="14" t="s">
        <v>11</v>
      </c>
      <c r="B192" s="1" t="s">
        <v>313</v>
      </c>
      <c r="Q192" s="1"/>
      <c r="R192" s="688" t="str">
        <f>IF(O38="","",O38)</f>
        <v/>
      </c>
      <c r="S192" s="689"/>
      <c r="T192" s="1" t="s">
        <v>130</v>
      </c>
      <c r="U192" s="1"/>
      <c r="X192" s="1"/>
      <c r="AJ192" s="133"/>
      <c r="AX192" s="1"/>
      <c r="BE192" s="1"/>
      <c r="BL192" s="1"/>
    </row>
    <row r="193" spans="1:64" ht="10.5" customHeight="1" x14ac:dyDescent="0.2">
      <c r="Q193" s="1"/>
      <c r="R193" s="75"/>
      <c r="S193" s="76"/>
      <c r="U193" s="1"/>
      <c r="X193" s="1"/>
      <c r="AJ193" s="133"/>
      <c r="AX193" s="1"/>
      <c r="BE193" s="1"/>
      <c r="BL193" s="1"/>
    </row>
    <row r="194" spans="1:64" ht="16.5" customHeight="1" x14ac:dyDescent="0.2">
      <c r="B194" s="1" t="s">
        <v>314</v>
      </c>
      <c r="R194" s="688" t="str">
        <f>IF(O36="","",O36)</f>
        <v/>
      </c>
      <c r="S194" s="689"/>
      <c r="T194" s="1" t="s">
        <v>130</v>
      </c>
      <c r="X194" s="1"/>
      <c r="AJ194" s="133"/>
      <c r="AX194" s="1"/>
      <c r="BE194" s="1"/>
      <c r="BL194" s="1"/>
    </row>
    <row r="195" spans="1:64" x14ac:dyDescent="0.2">
      <c r="X195" s="1"/>
      <c r="AJ195" s="133"/>
      <c r="AX195" s="1"/>
      <c r="BE195" s="1"/>
      <c r="BL195" s="1"/>
    </row>
    <row r="196" spans="1:64" ht="19.5" customHeight="1" x14ac:dyDescent="0.2">
      <c r="B196" s="31" t="s">
        <v>131</v>
      </c>
      <c r="C196" s="31"/>
      <c r="M196" s="690">
        <f ca="1">TODAY()</f>
        <v>44988</v>
      </c>
      <c r="N196" s="691"/>
      <c r="O196" s="691"/>
      <c r="P196" s="691"/>
      <c r="Q196" s="691"/>
      <c r="R196" s="691"/>
      <c r="S196" s="691"/>
      <c r="X196" s="1"/>
      <c r="AJ196" s="133"/>
      <c r="AX196" s="1"/>
      <c r="BE196" s="1"/>
      <c r="BL196" s="1"/>
    </row>
    <row r="197" spans="1:64" ht="12" customHeight="1" x14ac:dyDescent="0.2">
      <c r="X197" s="1"/>
      <c r="AJ197" s="133"/>
      <c r="AX197" s="1"/>
      <c r="BE197" s="1"/>
      <c r="BL197" s="1"/>
    </row>
    <row r="198" spans="1:64" ht="20.25" customHeight="1" x14ac:dyDescent="0.2">
      <c r="B198" s="31" t="s">
        <v>322</v>
      </c>
      <c r="C198" s="31"/>
      <c r="M198" s="692"/>
      <c r="N198" s="684"/>
      <c r="O198" s="684"/>
      <c r="P198" s="684"/>
      <c r="Q198" s="684"/>
      <c r="R198" s="684"/>
      <c r="S198" s="684"/>
      <c r="T198" s="684"/>
      <c r="X198" s="1"/>
      <c r="AJ198" s="133"/>
      <c r="AX198" s="1"/>
      <c r="BE198" s="1"/>
      <c r="BL198" s="1"/>
    </row>
    <row r="199" spans="1:64" ht="9" customHeight="1" x14ac:dyDescent="0.2">
      <c r="X199" s="1"/>
      <c r="AJ199" s="133"/>
      <c r="AX199" s="1"/>
      <c r="BE199" s="1"/>
      <c r="BL199" s="1"/>
    </row>
    <row r="200" spans="1:64" ht="9" customHeight="1" x14ac:dyDescent="0.2">
      <c r="X200" s="1"/>
      <c r="AJ200" s="133"/>
      <c r="AX200" s="1"/>
      <c r="BE200" s="1"/>
      <c r="BL200" s="1"/>
    </row>
    <row r="201" spans="1:64" ht="9" customHeight="1" x14ac:dyDescent="0.2">
      <c r="X201" s="1"/>
      <c r="AJ201" s="133"/>
      <c r="AX201" s="1"/>
      <c r="BE201" s="1"/>
      <c r="BL201" s="1"/>
    </row>
    <row r="202" spans="1:64" ht="20.25" customHeight="1" x14ac:dyDescent="0.2">
      <c r="B202" s="31" t="s">
        <v>40</v>
      </c>
      <c r="C202" s="31"/>
      <c r="M202" s="693"/>
      <c r="N202" s="693"/>
      <c r="O202" s="693"/>
      <c r="P202" s="693"/>
      <c r="Q202" s="693"/>
      <c r="R202" s="693"/>
      <c r="S202" s="693"/>
      <c r="T202" s="693"/>
      <c r="X202" s="1"/>
      <c r="AJ202" s="133"/>
      <c r="AX202" s="1"/>
      <c r="BE202" s="1"/>
      <c r="BL202" s="1"/>
    </row>
    <row r="203" spans="1:64" ht="20.25" customHeight="1" x14ac:dyDescent="0.2">
      <c r="B203" s="31"/>
      <c r="C203" s="31"/>
      <c r="X203" s="1"/>
      <c r="AJ203" s="133"/>
      <c r="AX203" s="1"/>
      <c r="BE203" s="1"/>
      <c r="BL203" s="1"/>
    </row>
    <row r="204" spans="1:64" ht="22.5" customHeight="1" x14ac:dyDescent="0.2">
      <c r="B204" s="1" t="s">
        <v>327</v>
      </c>
      <c r="M204" s="693"/>
      <c r="N204" s="693"/>
      <c r="O204" s="693"/>
      <c r="P204" s="693"/>
      <c r="Q204" s="693"/>
      <c r="R204" s="693"/>
      <c r="S204" s="693"/>
      <c r="T204" s="693"/>
      <c r="X204" s="1"/>
      <c r="AJ204" s="133"/>
      <c r="AX204" s="1"/>
      <c r="BE204" s="1"/>
      <c r="BL204" s="1"/>
    </row>
    <row r="205" spans="1:64" ht="7.5" customHeight="1" x14ac:dyDescent="0.2">
      <c r="B205" s="9"/>
      <c r="C205" s="9"/>
      <c r="D205" s="9"/>
      <c r="E205" s="9"/>
      <c r="F205" s="9"/>
      <c r="G205" s="9"/>
      <c r="H205" s="9"/>
      <c r="I205" s="9"/>
      <c r="J205" s="9"/>
      <c r="K205" s="9"/>
      <c r="L205" s="9"/>
      <c r="M205" s="9"/>
      <c r="N205" s="9"/>
      <c r="O205" s="9"/>
      <c r="P205" s="9"/>
      <c r="Q205" s="84"/>
      <c r="R205" s="9"/>
      <c r="S205" s="9"/>
      <c r="T205" s="9"/>
      <c r="U205" s="84"/>
      <c r="V205" s="84"/>
      <c r="W205" s="84"/>
      <c r="X205" s="9"/>
      <c r="AJ205" s="133"/>
      <c r="AX205" s="1"/>
      <c r="BE205" s="1"/>
      <c r="BL205" s="1"/>
    </row>
    <row r="206" spans="1:64" x14ac:dyDescent="0.2">
      <c r="X206" s="1"/>
      <c r="AJ206" s="133"/>
      <c r="AX206" s="1"/>
      <c r="BE206" s="1"/>
      <c r="BL206" s="1"/>
    </row>
    <row r="207" spans="1:64" ht="15" customHeight="1" x14ac:dyDescent="0.2">
      <c r="A207" s="43" t="s">
        <v>157</v>
      </c>
      <c r="B207" s="35" t="s">
        <v>334</v>
      </c>
      <c r="C207" s="35"/>
      <c r="X207" s="1"/>
      <c r="AJ207" s="133"/>
      <c r="AX207" s="1"/>
      <c r="BE207" s="1"/>
      <c r="BL207" s="1"/>
    </row>
    <row r="208" spans="1:64" ht="12" customHeight="1" x14ac:dyDescent="0.2">
      <c r="A208" s="43"/>
      <c r="X208" s="1"/>
      <c r="AJ208" s="133"/>
      <c r="AX208" s="1"/>
      <c r="BE208" s="1"/>
      <c r="BL208" s="1"/>
    </row>
    <row r="209" spans="2:64" ht="19.5" customHeight="1" x14ac:dyDescent="0.2">
      <c r="B209" s="1" t="s">
        <v>335</v>
      </c>
      <c r="G209" s="694"/>
      <c r="H209" s="605"/>
      <c r="I209" s="605"/>
      <c r="J209" s="605"/>
      <c r="K209" s="605"/>
      <c r="M209" s="1" t="s">
        <v>336</v>
      </c>
      <c r="Q209" s="694"/>
      <c r="R209" s="523"/>
      <c r="S209" s="523"/>
      <c r="T209" s="523"/>
      <c r="X209" s="1"/>
      <c r="AJ209" s="133"/>
      <c r="AX209" s="1"/>
      <c r="BE209" s="1"/>
      <c r="BL209" s="1"/>
    </row>
    <row r="210" spans="2:64" x14ac:dyDescent="0.2">
      <c r="X210" s="1"/>
      <c r="AJ210" s="133"/>
      <c r="AX210" s="1"/>
      <c r="BE210" s="1"/>
      <c r="BL210" s="1"/>
    </row>
    <row r="211" spans="2:64" ht="22.5" customHeight="1" x14ac:dyDescent="0.2">
      <c r="B211" s="1" t="s">
        <v>36</v>
      </c>
      <c r="X211" s="1"/>
      <c r="AJ211" s="133"/>
      <c r="AX211" s="1"/>
      <c r="BE211" s="1"/>
      <c r="BL211" s="1"/>
    </row>
    <row r="212" spans="2:64" ht="22.5" customHeight="1" x14ac:dyDescent="0.2">
      <c r="X212" s="1"/>
      <c r="AJ212" s="133"/>
      <c r="AX212" s="1"/>
      <c r="BE212" s="1"/>
      <c r="BL212" s="1"/>
    </row>
    <row r="213" spans="2:64" ht="22.5" customHeight="1" x14ac:dyDescent="0.2">
      <c r="X213" s="1"/>
      <c r="AJ213" s="133"/>
      <c r="AX213" s="1"/>
      <c r="BE213" s="1"/>
      <c r="BL213" s="1"/>
    </row>
    <row r="214" spans="2:64" ht="22.5" customHeight="1" x14ac:dyDescent="0.2">
      <c r="X214" s="1"/>
      <c r="AJ214" s="133"/>
      <c r="AX214" s="1"/>
      <c r="BE214" s="1"/>
      <c r="BL214" s="1"/>
    </row>
    <row r="215" spans="2:64" ht="13.5" customHeight="1" x14ac:dyDescent="0.2">
      <c r="X215" s="1"/>
      <c r="AJ215" s="133"/>
      <c r="AX215" s="1"/>
      <c r="BE215" s="1"/>
      <c r="BL215" s="1"/>
    </row>
    <row r="216" spans="2:64" ht="16.5" customHeight="1" x14ac:dyDescent="0.2">
      <c r="B216" s="1" t="s">
        <v>6</v>
      </c>
      <c r="S216" s="683"/>
      <c r="T216" s="683"/>
      <c r="U216" s="683"/>
      <c r="V216" s="683"/>
      <c r="W216" s="1"/>
      <c r="X216" s="1"/>
      <c r="AJ216" s="133"/>
      <c r="AX216" s="1"/>
      <c r="BE216" s="1"/>
      <c r="BL216" s="1"/>
    </row>
    <row r="217" spans="2:64" ht="19.5" customHeight="1" x14ac:dyDescent="0.2">
      <c r="X217" s="1"/>
      <c r="AJ217" s="133"/>
      <c r="AX217" s="1"/>
      <c r="BE217" s="1"/>
      <c r="BL217" s="1"/>
    </row>
    <row r="218" spans="2:64" x14ac:dyDescent="0.2">
      <c r="X218" s="1"/>
      <c r="AJ218" s="133"/>
      <c r="AX218" s="1"/>
      <c r="BE218" s="1"/>
      <c r="BL218" s="1"/>
    </row>
    <row r="219" spans="2:64" x14ac:dyDescent="0.2">
      <c r="B219" s="1" t="s">
        <v>273</v>
      </c>
      <c r="K219" s="1" t="s">
        <v>38</v>
      </c>
      <c r="P219" s="684"/>
      <c r="Q219" s="684"/>
      <c r="R219" s="684"/>
      <c r="S219" s="684"/>
      <c r="T219" s="684"/>
      <c r="U219" s="684"/>
      <c r="V219" s="684"/>
      <c r="W219" s="684"/>
      <c r="X219" s="684"/>
      <c r="AJ219" s="133"/>
      <c r="AX219" s="1"/>
      <c r="BE219" s="1"/>
      <c r="BL219" s="1"/>
    </row>
    <row r="220" spans="2:64" x14ac:dyDescent="0.2">
      <c r="B220" s="1" t="s">
        <v>189</v>
      </c>
      <c r="Q220" s="1"/>
      <c r="R220" s="14"/>
      <c r="U220" s="1"/>
      <c r="V220" s="1"/>
      <c r="W220" s="1"/>
      <c r="X220" s="14"/>
      <c r="AJ220" s="133"/>
      <c r="AX220" s="1"/>
      <c r="BE220" s="1"/>
      <c r="BL220" s="1"/>
    </row>
    <row r="221" spans="2:64" x14ac:dyDescent="0.2">
      <c r="Q221" s="1"/>
      <c r="R221" s="14"/>
      <c r="U221" s="1"/>
      <c r="V221" s="1"/>
      <c r="W221" s="1"/>
      <c r="X221" s="14"/>
      <c r="AJ221" s="133"/>
      <c r="AX221" s="1"/>
      <c r="BE221" s="1"/>
      <c r="BL221" s="1"/>
    </row>
    <row r="222" spans="2:64" x14ac:dyDescent="0.2">
      <c r="P222" s="14"/>
      <c r="R222" s="14"/>
      <c r="S222" s="14"/>
      <c r="T222" s="14"/>
      <c r="X222" s="14"/>
      <c r="AJ222" s="133"/>
      <c r="AX222" s="1"/>
      <c r="BE222" s="1"/>
      <c r="BL222" s="1"/>
    </row>
    <row r="223" spans="2:64" x14ac:dyDescent="0.2">
      <c r="P223" s="14"/>
      <c r="R223" s="14"/>
      <c r="S223" s="14"/>
      <c r="T223" s="14"/>
      <c r="X223" s="14"/>
      <c r="AJ223" s="133"/>
      <c r="AX223" s="1"/>
      <c r="BE223" s="1"/>
      <c r="BL223" s="1"/>
    </row>
    <row r="224" spans="2:64" hidden="1" x14ac:dyDescent="0.2">
      <c r="P224" s="14"/>
      <c r="R224" s="14"/>
      <c r="S224" s="14"/>
      <c r="T224" s="14"/>
      <c r="X224" s="14"/>
      <c r="AJ224" s="133"/>
      <c r="AX224" s="1"/>
      <c r="BE224" s="1"/>
      <c r="BL224" s="1"/>
    </row>
    <row r="225" spans="1:50" s="1" customFormat="1" hidden="1" x14ac:dyDescent="0.2">
      <c r="A225" s="14"/>
      <c r="P225" s="14"/>
      <c r="Q225" s="14"/>
      <c r="R225" s="14"/>
      <c r="S225" s="14"/>
      <c r="T225" s="14"/>
      <c r="U225" s="14"/>
      <c r="V225" s="14"/>
      <c r="W225" s="14"/>
      <c r="X225" s="14"/>
      <c r="Z225" s="20"/>
      <c r="AA225" s="20"/>
      <c r="AJ225" s="133"/>
    </row>
    <row r="226" spans="1:50" s="1" customFormat="1" ht="15" hidden="1" customHeight="1" thickBot="1" x14ac:dyDescent="0.25">
      <c r="A226" s="14"/>
      <c r="P226" s="14"/>
      <c r="Q226" s="14"/>
      <c r="R226" s="14"/>
      <c r="S226" s="14"/>
      <c r="T226" s="14"/>
      <c r="U226" s="14"/>
      <c r="V226" s="14"/>
      <c r="W226" s="14"/>
      <c r="X226" s="14"/>
      <c r="Z226" s="20"/>
      <c r="AA226" s="20"/>
      <c r="AJ226" s="133"/>
    </row>
    <row r="227" spans="1:50" s="1" customFormat="1" hidden="1" x14ac:dyDescent="0.2">
      <c r="A227" s="14"/>
      <c r="B227" s="451"/>
      <c r="Z227" s="20"/>
      <c r="AA227" s="20"/>
      <c r="AJ227" s="133"/>
      <c r="AS227" s="685" t="s">
        <v>196</v>
      </c>
      <c r="AT227" s="686"/>
      <c r="AU227" s="687"/>
      <c r="AV227" s="685" t="s">
        <v>197</v>
      </c>
      <c r="AW227" s="686"/>
      <c r="AX227" s="687"/>
    </row>
    <row r="228" spans="1:50" s="1" customFormat="1" ht="15.75" hidden="1" customHeight="1" x14ac:dyDescent="0.2">
      <c r="A228" s="14"/>
      <c r="B228" s="515"/>
      <c r="C228" s="515"/>
      <c r="D228" s="515"/>
      <c r="E228" s="515"/>
      <c r="F228" s="515"/>
      <c r="G228" s="515"/>
      <c r="H228" s="515"/>
      <c r="I228" s="515"/>
      <c r="K228" s="515"/>
      <c r="L228" s="515"/>
      <c r="M228" s="515"/>
      <c r="N228" s="515"/>
      <c r="O228" s="515"/>
      <c r="P228" s="515"/>
      <c r="Q228" s="515"/>
      <c r="R228" s="515"/>
      <c r="S228" s="515"/>
      <c r="T228" s="515"/>
      <c r="U228" s="515"/>
      <c r="V228" s="515"/>
      <c r="W228" s="515"/>
      <c r="X228" s="515"/>
      <c r="Z228" s="20"/>
      <c r="AA228" s="20"/>
      <c r="AJ228" s="133"/>
      <c r="AS228" s="311" t="s">
        <v>190</v>
      </c>
      <c r="AT228" s="312" t="s">
        <v>191</v>
      </c>
      <c r="AU228" s="313" t="s">
        <v>192</v>
      </c>
      <c r="AV228" s="311" t="s">
        <v>190</v>
      </c>
      <c r="AW228" s="312" t="s">
        <v>191</v>
      </c>
      <c r="AX228" s="313" t="s">
        <v>192</v>
      </c>
    </row>
    <row r="229" spans="1:50" s="1" customFormat="1" hidden="1" x14ac:dyDescent="0.2">
      <c r="A229" s="14"/>
      <c r="B229" s="14"/>
      <c r="C229" s="14"/>
      <c r="D229" s="14"/>
      <c r="E229" s="14"/>
      <c r="F229" s="14"/>
      <c r="G229" s="14"/>
      <c r="H229" s="14"/>
      <c r="I229" s="14"/>
      <c r="K229" s="14"/>
      <c r="L229" s="14"/>
      <c r="M229" s="14"/>
      <c r="N229" s="14"/>
      <c r="O229" s="14"/>
      <c r="P229" s="14"/>
      <c r="Q229" s="14"/>
      <c r="R229" s="14"/>
      <c r="S229" s="14"/>
      <c r="T229" s="14"/>
      <c r="U229" s="14"/>
      <c r="V229" s="14"/>
      <c r="W229" s="14"/>
      <c r="X229" s="14"/>
      <c r="Z229" s="20"/>
      <c r="AA229" s="20"/>
      <c r="AJ229" s="133"/>
      <c r="AS229" s="480">
        <v>46.5</v>
      </c>
      <c r="AT229" s="312"/>
      <c r="AU229" s="314">
        <v>0.32100000000000001</v>
      </c>
      <c r="AV229" s="480">
        <v>19</v>
      </c>
      <c r="AW229" s="312"/>
      <c r="AX229" s="314">
        <v>0.32100000000000001</v>
      </c>
    </row>
    <row r="230" spans="1:50" s="1" customFormat="1" hidden="1" x14ac:dyDescent="0.2">
      <c r="A230" s="480"/>
      <c r="B230" s="695"/>
      <c r="C230" s="695"/>
      <c r="D230" s="695"/>
      <c r="E230" s="695"/>
      <c r="F230" s="695"/>
      <c r="G230" s="695"/>
      <c r="H230" s="696"/>
      <c r="I230" s="696"/>
      <c r="J230" s="479"/>
      <c r="K230" s="696"/>
      <c r="L230" s="696"/>
      <c r="M230" s="696"/>
      <c r="N230" s="697"/>
      <c r="O230" s="697"/>
      <c r="P230" s="697"/>
      <c r="Q230" s="697"/>
      <c r="R230" s="697"/>
      <c r="S230" s="697"/>
      <c r="T230" s="697"/>
      <c r="U230" s="697"/>
      <c r="V230" s="697"/>
      <c r="W230" s="697"/>
      <c r="X230" s="697"/>
      <c r="Y230" s="315"/>
      <c r="Z230" s="316"/>
      <c r="AA230" s="316"/>
      <c r="AB230" s="315"/>
      <c r="AC230" s="315"/>
      <c r="AD230" s="315"/>
      <c r="AE230" s="315"/>
      <c r="AF230" s="315"/>
      <c r="AG230" s="315"/>
      <c r="AH230" s="315"/>
      <c r="AI230" s="315"/>
      <c r="AJ230" s="315"/>
      <c r="AK230" s="315"/>
      <c r="AL230" s="315"/>
      <c r="AM230" s="315"/>
      <c r="AN230" s="315"/>
      <c r="AO230" s="315"/>
      <c r="AP230" s="315"/>
      <c r="AQ230" s="315"/>
      <c r="AR230" s="315"/>
      <c r="AS230" s="480">
        <v>46.5</v>
      </c>
      <c r="AT230" s="480" t="s">
        <v>193</v>
      </c>
      <c r="AU230" s="314">
        <v>0.32100000000000001</v>
      </c>
      <c r="AV230" s="480">
        <v>18</v>
      </c>
      <c r="AW230" s="480" t="s">
        <v>193</v>
      </c>
      <c r="AX230" s="314">
        <v>0.32100000000000001</v>
      </c>
    </row>
    <row r="231" spans="1:50" s="1" customFormat="1" ht="15" hidden="1" customHeight="1" x14ac:dyDescent="0.2">
      <c r="A231" s="480"/>
      <c r="B231" s="695"/>
      <c r="C231" s="695"/>
      <c r="D231" s="695"/>
      <c r="E231" s="695"/>
      <c r="F231" s="695"/>
      <c r="G231" s="695"/>
      <c r="H231" s="696"/>
      <c r="I231" s="696"/>
      <c r="J231" s="479"/>
      <c r="K231" s="696"/>
      <c r="L231" s="696"/>
      <c r="M231" s="696"/>
      <c r="N231" s="697"/>
      <c r="O231" s="697"/>
      <c r="P231" s="697"/>
      <c r="Q231" s="697"/>
      <c r="R231" s="697"/>
      <c r="S231" s="697"/>
      <c r="T231" s="697"/>
      <c r="U231" s="697"/>
      <c r="V231" s="697"/>
      <c r="W231" s="697"/>
      <c r="X231" s="697"/>
      <c r="Y231" s="315"/>
      <c r="Z231" s="316"/>
      <c r="AA231" s="316"/>
      <c r="AB231" s="315"/>
      <c r="AC231" s="315"/>
      <c r="AD231" s="315"/>
      <c r="AE231" s="315"/>
      <c r="AF231" s="315"/>
      <c r="AG231" s="315"/>
      <c r="AH231" s="315"/>
      <c r="AI231" s="315"/>
      <c r="AJ231" s="315"/>
      <c r="AK231" s="315"/>
      <c r="AL231" s="317"/>
      <c r="AM231" s="318">
        <v>0.223</v>
      </c>
      <c r="AN231" s="319">
        <v>0.26600000000000001</v>
      </c>
      <c r="AO231" s="315"/>
      <c r="AP231" s="317"/>
      <c r="AQ231" s="318">
        <v>0.22700000000000001</v>
      </c>
      <c r="AR231" s="319"/>
      <c r="AS231" s="317"/>
      <c r="AT231" s="318">
        <v>0.23</v>
      </c>
      <c r="AU231" s="314"/>
      <c r="AV231" s="317"/>
      <c r="AW231" s="318">
        <v>0.23</v>
      </c>
      <c r="AX231" s="314"/>
    </row>
    <row r="232" spans="1:50" s="1" customFormat="1" ht="15" hidden="1" customHeight="1" x14ac:dyDescent="0.2">
      <c r="A232" s="480"/>
      <c r="B232" s="695"/>
      <c r="C232" s="695"/>
      <c r="D232" s="695"/>
      <c r="E232" s="695"/>
      <c r="F232" s="695"/>
      <c r="G232" s="695"/>
      <c r="H232" s="696"/>
      <c r="I232" s="696"/>
      <c r="J232" s="479"/>
      <c r="K232" s="696"/>
      <c r="L232" s="696"/>
      <c r="M232" s="696"/>
      <c r="N232" s="697"/>
      <c r="O232" s="697"/>
      <c r="P232" s="697"/>
      <c r="Q232" s="697"/>
      <c r="R232" s="697"/>
      <c r="S232" s="697"/>
      <c r="T232" s="697"/>
      <c r="U232" s="697"/>
      <c r="V232" s="697"/>
      <c r="W232" s="697"/>
      <c r="X232" s="697"/>
      <c r="Y232" s="315"/>
      <c r="Z232" s="316"/>
      <c r="AA232" s="316"/>
      <c r="AB232" s="315"/>
      <c r="AC232" s="315"/>
      <c r="AD232" s="315"/>
      <c r="AE232" s="315"/>
      <c r="AF232" s="315"/>
      <c r="AG232" s="315"/>
      <c r="AH232" s="315"/>
      <c r="AI232" s="315"/>
      <c r="AJ232" s="315"/>
      <c r="AK232" s="315"/>
      <c r="AL232" s="317"/>
      <c r="AM232" s="318">
        <v>0.223</v>
      </c>
      <c r="AN232" s="319">
        <v>0.26600000000000001</v>
      </c>
      <c r="AO232" s="315"/>
      <c r="AP232" s="317"/>
      <c r="AQ232" s="318">
        <v>0.22700000000000001</v>
      </c>
      <c r="AR232" s="319"/>
      <c r="AS232" s="317"/>
      <c r="AT232" s="318">
        <v>0.23</v>
      </c>
      <c r="AU232" s="314"/>
      <c r="AV232" s="317"/>
      <c r="AW232" s="318">
        <v>0.23</v>
      </c>
      <c r="AX232" s="314"/>
    </row>
    <row r="233" spans="1:50" s="1" customFormat="1" ht="15" hidden="1" customHeight="1" x14ac:dyDescent="0.2">
      <c r="A233" s="480"/>
      <c r="B233" s="695"/>
      <c r="C233" s="695"/>
      <c r="D233" s="695"/>
      <c r="E233" s="695"/>
      <c r="F233" s="695"/>
      <c r="G233" s="695"/>
      <c r="H233" s="696"/>
      <c r="I233" s="696"/>
      <c r="J233" s="479"/>
      <c r="K233" s="696"/>
      <c r="L233" s="696"/>
      <c r="M233" s="696"/>
      <c r="N233" s="697"/>
      <c r="O233" s="697"/>
      <c r="P233" s="697"/>
      <c r="Q233" s="697"/>
      <c r="R233" s="697"/>
      <c r="S233" s="697"/>
      <c r="T233" s="697"/>
      <c r="U233" s="697"/>
      <c r="V233" s="697"/>
      <c r="W233" s="697"/>
      <c r="X233" s="697"/>
      <c r="Y233" s="315"/>
      <c r="Z233" s="316"/>
      <c r="AA233" s="316"/>
      <c r="AB233" s="315"/>
      <c r="AC233" s="315"/>
      <c r="AD233" s="315"/>
      <c r="AE233" s="315"/>
      <c r="AF233" s="315"/>
      <c r="AG233" s="315"/>
      <c r="AH233" s="315"/>
      <c r="AI233" s="315"/>
      <c r="AJ233" s="315"/>
      <c r="AK233" s="315"/>
      <c r="AL233" s="317"/>
      <c r="AM233" s="318">
        <v>0.223</v>
      </c>
      <c r="AN233" s="319">
        <v>0.26600000000000001</v>
      </c>
      <c r="AO233" s="315"/>
      <c r="AP233" s="317"/>
      <c r="AQ233" s="318">
        <v>0.22700000000000001</v>
      </c>
      <c r="AR233" s="319"/>
      <c r="AS233" s="317"/>
      <c r="AT233" s="318">
        <v>0.23</v>
      </c>
      <c r="AU233" s="314"/>
      <c r="AV233" s="317"/>
      <c r="AW233" s="318">
        <v>0.23</v>
      </c>
      <c r="AX233" s="314"/>
    </row>
    <row r="234" spans="1:50" s="1" customFormat="1" ht="15" hidden="1" customHeight="1" x14ac:dyDescent="0.2">
      <c r="A234" s="480"/>
      <c r="B234" s="695"/>
      <c r="C234" s="695"/>
      <c r="D234" s="695"/>
      <c r="E234" s="695"/>
      <c r="F234" s="695"/>
      <c r="G234" s="695"/>
      <c r="H234" s="696"/>
      <c r="I234" s="696"/>
      <c r="J234" s="479"/>
      <c r="K234" s="696"/>
      <c r="L234" s="696"/>
      <c r="M234" s="696"/>
      <c r="N234" s="697"/>
      <c r="O234" s="697"/>
      <c r="P234" s="697"/>
      <c r="Q234" s="697"/>
      <c r="R234" s="697"/>
      <c r="S234" s="697"/>
      <c r="T234" s="697"/>
      <c r="U234" s="697"/>
      <c r="V234" s="697"/>
      <c r="W234" s="697"/>
      <c r="X234" s="697"/>
      <c r="Y234" s="315"/>
      <c r="Z234" s="316"/>
      <c r="AA234" s="316"/>
      <c r="AB234" s="315"/>
      <c r="AC234" s="315"/>
      <c r="AD234" s="315"/>
      <c r="AE234" s="315"/>
      <c r="AF234" s="315"/>
      <c r="AG234" s="315"/>
      <c r="AH234" s="315"/>
      <c r="AI234" s="315"/>
      <c r="AJ234" s="315"/>
      <c r="AK234" s="315"/>
      <c r="AL234" s="317"/>
      <c r="AM234" s="318">
        <v>0.223</v>
      </c>
      <c r="AN234" s="319">
        <v>0.26600000000000001</v>
      </c>
      <c r="AO234" s="315"/>
      <c r="AP234" s="317"/>
      <c r="AQ234" s="318">
        <v>0.22700000000000001</v>
      </c>
      <c r="AR234" s="319"/>
      <c r="AS234" s="317"/>
      <c r="AT234" s="318">
        <v>0.23</v>
      </c>
      <c r="AU234" s="314"/>
      <c r="AV234" s="317"/>
      <c r="AW234" s="318">
        <v>0.23</v>
      </c>
      <c r="AX234" s="314"/>
    </row>
    <row r="235" spans="1:50" s="1" customFormat="1" ht="15" hidden="1" customHeight="1" x14ac:dyDescent="0.2">
      <c r="A235" s="480"/>
      <c r="B235" s="695"/>
      <c r="C235" s="695"/>
      <c r="D235" s="695"/>
      <c r="E235" s="695"/>
      <c r="F235" s="695"/>
      <c r="G235" s="695"/>
      <c r="H235" s="696"/>
      <c r="I235" s="696"/>
      <c r="J235" s="479"/>
      <c r="K235" s="696"/>
      <c r="L235" s="696"/>
      <c r="M235" s="696"/>
      <c r="N235" s="697"/>
      <c r="O235" s="697"/>
      <c r="P235" s="697"/>
      <c r="Q235" s="697"/>
      <c r="R235" s="697"/>
      <c r="S235" s="697"/>
      <c r="T235" s="697"/>
      <c r="U235" s="697"/>
      <c r="V235" s="697"/>
      <c r="W235" s="697"/>
      <c r="X235" s="697"/>
      <c r="Y235" s="315"/>
      <c r="Z235" s="316"/>
      <c r="AA235" s="316"/>
      <c r="AB235" s="315"/>
      <c r="AC235" s="315"/>
      <c r="AD235" s="315"/>
      <c r="AE235" s="315"/>
      <c r="AF235" s="315"/>
      <c r="AG235" s="315"/>
      <c r="AH235" s="315"/>
      <c r="AI235" s="315"/>
      <c r="AJ235" s="315"/>
      <c r="AK235" s="315"/>
      <c r="AL235" s="317"/>
      <c r="AM235" s="318">
        <v>0.223</v>
      </c>
      <c r="AN235" s="319">
        <v>0.26600000000000001</v>
      </c>
      <c r="AO235" s="315"/>
      <c r="AP235" s="317"/>
      <c r="AQ235" s="318">
        <v>0.22700000000000001</v>
      </c>
      <c r="AR235" s="319"/>
      <c r="AS235" s="317"/>
      <c r="AT235" s="318">
        <v>0.23</v>
      </c>
      <c r="AU235" s="314"/>
      <c r="AV235" s="317"/>
      <c r="AW235" s="318">
        <v>0.23</v>
      </c>
      <c r="AX235" s="314"/>
    </row>
    <row r="236" spans="1:50" s="1" customFormat="1" ht="15" hidden="1" customHeight="1" x14ac:dyDescent="0.2">
      <c r="A236" s="480"/>
      <c r="B236" s="695"/>
      <c r="C236" s="695"/>
      <c r="D236" s="695"/>
      <c r="E236" s="695"/>
      <c r="F236" s="695"/>
      <c r="G236" s="695"/>
      <c r="H236" s="696"/>
      <c r="I236" s="696"/>
      <c r="J236" s="479"/>
      <c r="K236" s="696"/>
      <c r="L236" s="696"/>
      <c r="M236" s="696"/>
      <c r="N236" s="697"/>
      <c r="O236" s="697"/>
      <c r="P236" s="697"/>
      <c r="Q236" s="697"/>
      <c r="R236" s="697"/>
      <c r="S236" s="697"/>
      <c r="T236" s="697"/>
      <c r="U236" s="697"/>
      <c r="V236" s="697"/>
      <c r="W236" s="697"/>
      <c r="X236" s="697"/>
      <c r="Y236" s="315"/>
      <c r="Z236" s="316"/>
      <c r="AA236" s="316"/>
      <c r="AB236" s="315"/>
      <c r="AC236" s="315"/>
      <c r="AD236" s="315"/>
      <c r="AE236" s="315"/>
      <c r="AF236" s="315"/>
      <c r="AG236" s="315"/>
      <c r="AH236" s="315"/>
      <c r="AI236" s="315"/>
      <c r="AJ236" s="315"/>
      <c r="AK236" s="315"/>
      <c r="AL236" s="317"/>
      <c r="AM236" s="318">
        <v>0.223</v>
      </c>
      <c r="AN236" s="319">
        <v>0.26600000000000001</v>
      </c>
      <c r="AO236" s="315"/>
      <c r="AP236" s="317"/>
      <c r="AQ236" s="318">
        <v>0.22700000000000001</v>
      </c>
      <c r="AR236" s="319"/>
      <c r="AS236" s="317"/>
      <c r="AT236" s="318">
        <v>0.23</v>
      </c>
      <c r="AU236" s="314"/>
      <c r="AV236" s="317"/>
      <c r="AW236" s="318">
        <v>0.23</v>
      </c>
      <c r="AX236" s="314"/>
    </row>
    <row r="237" spans="1:50" s="1" customFormat="1" ht="15" hidden="1" customHeight="1" x14ac:dyDescent="0.2">
      <c r="A237" s="480"/>
      <c r="B237" s="478"/>
      <c r="C237" s="478"/>
      <c r="D237" s="698"/>
      <c r="E237" s="698"/>
      <c r="F237" s="698"/>
      <c r="G237" s="698"/>
      <c r="H237" s="699"/>
      <c r="I237" s="699"/>
      <c r="J237" s="479"/>
      <c r="K237" s="699"/>
      <c r="L237" s="699"/>
      <c r="M237" s="698"/>
      <c r="N237" s="700"/>
      <c r="O237" s="700"/>
      <c r="P237" s="700"/>
      <c r="Q237" s="700"/>
      <c r="R237" s="700"/>
      <c r="S237" s="700"/>
      <c r="T237" s="700"/>
      <c r="U237" s="700"/>
      <c r="V237" s="700"/>
      <c r="W237" s="700"/>
      <c r="X237" s="700"/>
      <c r="Y237" s="315"/>
      <c r="Z237" s="316"/>
      <c r="AA237" s="316"/>
      <c r="AB237" s="315"/>
      <c r="AC237" s="315"/>
      <c r="AD237" s="315"/>
      <c r="AE237" s="315"/>
      <c r="AF237" s="315"/>
      <c r="AG237" s="315"/>
      <c r="AH237" s="315"/>
      <c r="AI237" s="315"/>
      <c r="AJ237" s="315"/>
      <c r="AK237" s="315"/>
      <c r="AL237" s="317"/>
      <c r="AM237" s="318">
        <v>0.223</v>
      </c>
      <c r="AN237" s="319">
        <v>0.26600000000000001</v>
      </c>
      <c r="AO237" s="315"/>
      <c r="AP237" s="317"/>
      <c r="AQ237" s="318">
        <v>0.22700000000000001</v>
      </c>
      <c r="AR237" s="319"/>
      <c r="AS237" s="317"/>
      <c r="AT237" s="318">
        <v>0.23</v>
      </c>
      <c r="AU237" s="314"/>
      <c r="AV237" s="317"/>
      <c r="AW237" s="318">
        <v>0.23</v>
      </c>
      <c r="AX237" s="314"/>
    </row>
    <row r="238" spans="1:50" s="1" customFormat="1" ht="15" hidden="1" customHeight="1" x14ac:dyDescent="0.2">
      <c r="A238" s="480"/>
      <c r="B238" s="315"/>
      <c r="C238" s="315"/>
      <c r="D238" s="315"/>
      <c r="E238" s="315"/>
      <c r="F238" s="315"/>
      <c r="G238" s="315"/>
      <c r="H238" s="315"/>
      <c r="I238" s="315"/>
      <c r="J238" s="315"/>
      <c r="K238" s="315"/>
      <c r="L238" s="315"/>
      <c r="M238" s="315"/>
      <c r="N238" s="315"/>
      <c r="O238" s="315"/>
      <c r="P238" s="315"/>
      <c r="Q238" s="480"/>
      <c r="R238" s="315"/>
      <c r="S238" s="315"/>
      <c r="T238" s="315"/>
      <c r="U238" s="480"/>
      <c r="V238" s="480"/>
      <c r="W238" s="480"/>
      <c r="X238" s="315"/>
      <c r="Y238" s="315"/>
      <c r="Z238" s="316"/>
      <c r="AA238" s="316"/>
      <c r="AB238" s="315"/>
      <c r="AC238" s="315"/>
      <c r="AD238" s="315"/>
      <c r="AE238" s="315"/>
      <c r="AF238" s="315"/>
      <c r="AG238" s="315"/>
      <c r="AH238" s="315"/>
      <c r="AI238" s="315"/>
      <c r="AJ238" s="315"/>
      <c r="AK238" s="315"/>
      <c r="AL238" s="317"/>
      <c r="AM238" s="318">
        <v>0.223</v>
      </c>
      <c r="AN238" s="319">
        <v>0.26600000000000001</v>
      </c>
      <c r="AO238" s="315"/>
      <c r="AP238" s="317"/>
      <c r="AQ238" s="318">
        <v>0.22700000000000001</v>
      </c>
      <c r="AR238" s="319"/>
      <c r="AS238" s="317"/>
      <c r="AT238" s="318">
        <v>0.23</v>
      </c>
      <c r="AU238" s="314"/>
      <c r="AV238" s="317"/>
      <c r="AW238" s="318">
        <v>0.23</v>
      </c>
      <c r="AX238" s="314"/>
    </row>
    <row r="239" spans="1:50" s="1" customFormat="1" ht="15" hidden="1" customHeight="1" x14ac:dyDescent="0.2">
      <c r="A239" s="480"/>
      <c r="B239" s="315"/>
      <c r="C239" s="315"/>
      <c r="D239" s="315"/>
      <c r="E239" s="315"/>
      <c r="F239" s="315"/>
      <c r="G239" s="315"/>
      <c r="H239" s="315"/>
      <c r="I239" s="315"/>
      <c r="J239" s="315"/>
      <c r="K239" s="315"/>
      <c r="L239" s="315"/>
      <c r="M239" s="315"/>
      <c r="N239" s="315"/>
      <c r="O239" s="315"/>
      <c r="P239" s="315"/>
      <c r="Q239" s="480"/>
      <c r="R239" s="315"/>
      <c r="S239" s="315"/>
      <c r="T239" s="315"/>
      <c r="U239" s="480"/>
      <c r="V239" s="480"/>
      <c r="W239" s="480"/>
      <c r="X239" s="315"/>
      <c r="Y239" s="315"/>
      <c r="Z239" s="316"/>
      <c r="AA239" s="316"/>
      <c r="AB239" s="315"/>
      <c r="AC239" s="315"/>
      <c r="AD239" s="315"/>
      <c r="AE239" s="315"/>
      <c r="AF239" s="315"/>
      <c r="AG239" s="315"/>
      <c r="AH239" s="315"/>
      <c r="AI239" s="315"/>
      <c r="AJ239" s="315"/>
      <c r="AK239" s="315"/>
      <c r="AL239" s="317"/>
      <c r="AM239" s="318">
        <v>0.223</v>
      </c>
      <c r="AN239" s="319">
        <v>0.26600000000000001</v>
      </c>
      <c r="AO239" s="315"/>
      <c r="AP239" s="317"/>
      <c r="AQ239" s="318">
        <v>0.22700000000000001</v>
      </c>
      <c r="AR239" s="319"/>
      <c r="AS239" s="317"/>
      <c r="AT239" s="318">
        <v>0.23</v>
      </c>
      <c r="AU239" s="314"/>
      <c r="AV239" s="317"/>
      <c r="AW239" s="318">
        <v>0.23</v>
      </c>
      <c r="AX239" s="314"/>
    </row>
    <row r="240" spans="1:50" s="1" customFormat="1" ht="15" hidden="1" customHeight="1" x14ac:dyDescent="0.2">
      <c r="A240" s="480"/>
      <c r="B240" s="315" t="s">
        <v>146</v>
      </c>
      <c r="C240" s="315"/>
      <c r="D240" s="315"/>
      <c r="E240" s="315"/>
      <c r="F240" s="315"/>
      <c r="G240" s="315"/>
      <c r="H240" s="315"/>
      <c r="I240" s="315"/>
      <c r="J240" s="315"/>
      <c r="K240" s="315"/>
      <c r="L240" s="315"/>
      <c r="M240" s="315"/>
      <c r="N240" s="315"/>
      <c r="O240" s="315"/>
      <c r="P240" s="315"/>
      <c r="Q240" s="480"/>
      <c r="R240" s="315"/>
      <c r="S240" s="315"/>
      <c r="T240" s="315"/>
      <c r="U240" s="480"/>
      <c r="V240" s="480"/>
      <c r="W240" s="480"/>
      <c r="X240" s="315"/>
      <c r="Y240" s="315"/>
      <c r="Z240" s="316"/>
      <c r="AA240" s="316"/>
      <c r="AB240" s="315"/>
      <c r="AC240" s="315"/>
      <c r="AD240" s="315"/>
      <c r="AE240" s="315"/>
      <c r="AF240" s="315"/>
      <c r="AG240" s="315"/>
      <c r="AH240" s="315"/>
      <c r="AI240" s="315"/>
      <c r="AJ240" s="315"/>
      <c r="AK240" s="315"/>
      <c r="AL240" s="317"/>
      <c r="AM240" s="318">
        <v>0.223</v>
      </c>
      <c r="AN240" s="319">
        <v>0.26600000000000001</v>
      </c>
      <c r="AO240" s="315"/>
      <c r="AP240" s="317"/>
      <c r="AQ240" s="318">
        <v>0.22700000000000001</v>
      </c>
      <c r="AR240" s="319"/>
      <c r="AS240" s="317"/>
      <c r="AT240" s="318">
        <v>0.23</v>
      </c>
      <c r="AU240" s="314"/>
      <c r="AV240" s="317"/>
      <c r="AW240" s="318">
        <v>0.23</v>
      </c>
      <c r="AX240" s="314"/>
    </row>
    <row r="241" spans="1:50" s="1" customFormat="1" ht="15" hidden="1" customHeight="1" x14ac:dyDescent="0.2">
      <c r="A241" s="480"/>
      <c r="B241" s="315" t="s">
        <v>352</v>
      </c>
      <c r="C241" s="315"/>
      <c r="D241" s="315"/>
      <c r="E241" s="315"/>
      <c r="F241" s="315"/>
      <c r="G241" s="315"/>
      <c r="H241" s="315"/>
      <c r="I241" s="315"/>
      <c r="J241" s="315"/>
      <c r="K241" s="315"/>
      <c r="L241" s="315"/>
      <c r="M241" s="315"/>
      <c r="N241" s="315"/>
      <c r="O241" s="315"/>
      <c r="P241" s="315"/>
      <c r="Q241" s="480"/>
      <c r="R241" s="315"/>
      <c r="S241" s="315"/>
      <c r="T241" s="315"/>
      <c r="U241" s="480"/>
      <c r="V241" s="480"/>
      <c r="W241" s="480"/>
      <c r="X241" s="315"/>
      <c r="Y241" s="315"/>
      <c r="Z241" s="316"/>
      <c r="AA241" s="316"/>
      <c r="AB241" s="315"/>
      <c r="AC241" s="315"/>
      <c r="AD241" s="315"/>
      <c r="AE241" s="315"/>
      <c r="AF241" s="315"/>
      <c r="AG241" s="315"/>
      <c r="AH241" s="315"/>
      <c r="AI241" s="315"/>
      <c r="AJ241" s="315"/>
      <c r="AK241" s="315"/>
      <c r="AL241" s="317"/>
      <c r="AM241" s="318">
        <v>0.223</v>
      </c>
      <c r="AN241" s="319">
        <v>0.26600000000000001</v>
      </c>
      <c r="AO241" s="315"/>
      <c r="AP241" s="317"/>
      <c r="AQ241" s="318">
        <v>0.22700000000000001</v>
      </c>
      <c r="AR241" s="319"/>
      <c r="AS241" s="317"/>
      <c r="AT241" s="318">
        <v>0.23</v>
      </c>
      <c r="AU241" s="314"/>
      <c r="AV241" s="317"/>
      <c r="AW241" s="318">
        <v>0.23</v>
      </c>
      <c r="AX241" s="314"/>
    </row>
    <row r="242" spans="1:50" s="1" customFormat="1" ht="15" hidden="1" customHeight="1" x14ac:dyDescent="0.2">
      <c r="A242" s="480"/>
      <c r="B242" s="315" t="s">
        <v>135</v>
      </c>
      <c r="C242" s="315"/>
      <c r="D242" s="315"/>
      <c r="E242" s="315"/>
      <c r="F242" s="315"/>
      <c r="G242" s="315"/>
      <c r="H242" s="315"/>
      <c r="I242" s="315"/>
      <c r="J242" s="315"/>
      <c r="K242" s="315"/>
      <c r="L242" s="315"/>
      <c r="M242" s="315"/>
      <c r="N242" s="315"/>
      <c r="O242" s="315"/>
      <c r="P242" s="315"/>
      <c r="Q242" s="480"/>
      <c r="R242" s="315"/>
      <c r="S242" s="315"/>
      <c r="T242" s="315"/>
      <c r="U242" s="480"/>
      <c r="V242" s="480"/>
      <c r="W242" s="480"/>
      <c r="X242" s="315"/>
      <c r="Y242" s="315"/>
      <c r="Z242" s="316"/>
      <c r="AA242" s="316"/>
      <c r="AB242" s="315"/>
      <c r="AC242" s="315"/>
      <c r="AD242" s="315"/>
      <c r="AE242" s="315"/>
      <c r="AF242" s="315"/>
      <c r="AG242" s="315"/>
      <c r="AH242" s="315"/>
      <c r="AI242" s="315"/>
      <c r="AJ242" s="315"/>
      <c r="AK242" s="315"/>
      <c r="AL242" s="317"/>
      <c r="AM242" s="318">
        <v>0.223</v>
      </c>
      <c r="AN242" s="319">
        <v>0.26600000000000001</v>
      </c>
      <c r="AO242" s="315"/>
      <c r="AP242" s="317"/>
      <c r="AQ242" s="318">
        <v>0.22700000000000001</v>
      </c>
      <c r="AR242" s="319"/>
      <c r="AS242" s="317"/>
      <c r="AT242" s="318">
        <v>0.23</v>
      </c>
      <c r="AU242" s="314"/>
      <c r="AV242" s="317"/>
      <c r="AW242" s="318">
        <v>0.23</v>
      </c>
      <c r="AX242" s="314"/>
    </row>
    <row r="243" spans="1:50" s="1" customFormat="1" ht="15" hidden="1" customHeight="1" x14ac:dyDescent="0.2">
      <c r="A243" s="480"/>
      <c r="B243" s="315" t="s">
        <v>143</v>
      </c>
      <c r="C243" s="315"/>
      <c r="D243" s="315"/>
      <c r="E243" s="315"/>
      <c r="F243" s="315"/>
      <c r="G243" s="315"/>
      <c r="H243" s="315"/>
      <c r="I243" s="315"/>
      <c r="J243" s="315"/>
      <c r="K243" s="315"/>
      <c r="L243" s="315"/>
      <c r="M243" s="315"/>
      <c r="N243" s="315"/>
      <c r="O243" s="315"/>
      <c r="P243" s="315"/>
      <c r="Q243" s="480"/>
      <c r="R243" s="315"/>
      <c r="S243" s="315"/>
      <c r="T243" s="315"/>
      <c r="U243" s="480"/>
      <c r="V243" s="480"/>
      <c r="W243" s="480"/>
      <c r="X243" s="315"/>
      <c r="Y243" s="315"/>
      <c r="Z243" s="316"/>
      <c r="AA243" s="316"/>
      <c r="AB243" s="315"/>
      <c r="AC243" s="315"/>
      <c r="AD243" s="315"/>
      <c r="AE243" s="315"/>
      <c r="AF243" s="315"/>
      <c r="AG243" s="315"/>
      <c r="AH243" s="315"/>
      <c r="AI243" s="315"/>
      <c r="AJ243" s="315"/>
      <c r="AK243" s="315"/>
      <c r="AL243" s="317"/>
      <c r="AM243" s="318">
        <v>0.223</v>
      </c>
      <c r="AN243" s="319">
        <v>0.26600000000000001</v>
      </c>
      <c r="AO243" s="315"/>
      <c r="AP243" s="317"/>
      <c r="AQ243" s="318">
        <v>0.22700000000000001</v>
      </c>
      <c r="AR243" s="319"/>
      <c r="AS243" s="317"/>
      <c r="AT243" s="318">
        <v>0.23</v>
      </c>
      <c r="AU243" s="314"/>
      <c r="AV243" s="317"/>
      <c r="AW243" s="318">
        <v>0.23</v>
      </c>
      <c r="AX243" s="314"/>
    </row>
    <row r="244" spans="1:50" s="1" customFormat="1" ht="15" hidden="1" customHeight="1" x14ac:dyDescent="0.2">
      <c r="A244" s="480"/>
      <c r="B244" s="315" t="s">
        <v>145</v>
      </c>
      <c r="C244" s="315"/>
      <c r="D244" s="315"/>
      <c r="E244" s="315"/>
      <c r="F244" s="315"/>
      <c r="G244" s="315"/>
      <c r="H244" s="315"/>
      <c r="I244" s="315"/>
      <c r="J244" s="315"/>
      <c r="K244" s="315"/>
      <c r="L244" s="315"/>
      <c r="M244" s="315"/>
      <c r="N244" s="315"/>
      <c r="O244" s="315"/>
      <c r="P244" s="315"/>
      <c r="Q244" s="480"/>
      <c r="R244" s="315"/>
      <c r="S244" s="315"/>
      <c r="T244" s="315"/>
      <c r="U244" s="480"/>
      <c r="V244" s="480"/>
      <c r="W244" s="480"/>
      <c r="X244" s="315"/>
      <c r="Y244" s="315"/>
      <c r="Z244" s="316"/>
      <c r="AA244" s="316"/>
      <c r="AB244" s="315"/>
      <c r="AC244" s="315"/>
      <c r="AD244" s="315"/>
      <c r="AE244" s="315"/>
      <c r="AF244" s="315"/>
      <c r="AG244" s="315"/>
      <c r="AH244" s="315"/>
      <c r="AI244" s="315"/>
      <c r="AJ244" s="315"/>
      <c r="AK244" s="315"/>
      <c r="AL244" s="317"/>
      <c r="AM244" s="318">
        <v>0.223</v>
      </c>
      <c r="AN244" s="319">
        <v>0.26600000000000001</v>
      </c>
      <c r="AO244" s="315"/>
      <c r="AP244" s="317"/>
      <c r="AQ244" s="318">
        <v>0.22700000000000001</v>
      </c>
      <c r="AR244" s="319"/>
      <c r="AS244" s="317"/>
      <c r="AT244" s="318">
        <v>0.23</v>
      </c>
      <c r="AU244" s="314"/>
      <c r="AV244" s="317"/>
      <c r="AW244" s="318">
        <v>0.23</v>
      </c>
      <c r="AX244" s="314"/>
    </row>
    <row r="245" spans="1:50" s="1" customFormat="1" ht="15" hidden="1" customHeight="1" x14ac:dyDescent="0.2">
      <c r="A245" s="480"/>
      <c r="B245" s="315" t="s">
        <v>141</v>
      </c>
      <c r="C245" s="315"/>
      <c r="D245" s="315"/>
      <c r="E245" s="315"/>
      <c r="F245" s="315"/>
      <c r="G245" s="315"/>
      <c r="H245" s="315"/>
      <c r="I245" s="315"/>
      <c r="J245" s="315"/>
      <c r="K245" s="315"/>
      <c r="L245" s="315"/>
      <c r="M245" s="315"/>
      <c r="N245" s="315"/>
      <c r="O245" s="315"/>
      <c r="P245" s="315"/>
      <c r="Q245" s="480"/>
      <c r="R245" s="315"/>
      <c r="S245" s="315"/>
      <c r="T245" s="315"/>
      <c r="U245" s="480"/>
      <c r="V245" s="480"/>
      <c r="W245" s="480"/>
      <c r="X245" s="315"/>
      <c r="Y245" s="315"/>
      <c r="Z245" s="316"/>
      <c r="AA245" s="316"/>
      <c r="AB245" s="315"/>
      <c r="AC245" s="315"/>
      <c r="AD245" s="315"/>
      <c r="AE245" s="315"/>
      <c r="AF245" s="315"/>
      <c r="AG245" s="315"/>
      <c r="AH245" s="315"/>
      <c r="AI245" s="315"/>
      <c r="AJ245" s="315"/>
      <c r="AK245" s="315"/>
      <c r="AL245" s="317"/>
      <c r="AM245" s="318">
        <v>0.223</v>
      </c>
      <c r="AN245" s="319">
        <v>0.26600000000000001</v>
      </c>
      <c r="AO245" s="315"/>
      <c r="AP245" s="317"/>
      <c r="AQ245" s="318">
        <v>0.22700000000000001</v>
      </c>
      <c r="AR245" s="319"/>
      <c r="AS245" s="317"/>
      <c r="AT245" s="318">
        <v>0.23</v>
      </c>
      <c r="AU245" s="314"/>
      <c r="AV245" s="317"/>
      <c r="AW245" s="318">
        <v>0.23</v>
      </c>
      <c r="AX245" s="314"/>
    </row>
    <row r="246" spans="1:50" s="1" customFormat="1" ht="15" hidden="1" customHeight="1" x14ac:dyDescent="0.2">
      <c r="A246" s="480"/>
      <c r="B246" s="315" t="s">
        <v>136</v>
      </c>
      <c r="C246" s="315"/>
      <c r="D246" s="315"/>
      <c r="E246" s="315"/>
      <c r="F246" s="315"/>
      <c r="G246" s="315"/>
      <c r="H246" s="315"/>
      <c r="I246" s="315"/>
      <c r="J246" s="315"/>
      <c r="K246" s="315"/>
      <c r="L246" s="315"/>
      <c r="M246" s="315"/>
      <c r="N246" s="315"/>
      <c r="O246" s="315"/>
      <c r="P246" s="315"/>
      <c r="Q246" s="480"/>
      <c r="R246" s="315"/>
      <c r="S246" s="315"/>
      <c r="T246" s="315"/>
      <c r="U246" s="480"/>
      <c r="V246" s="480"/>
      <c r="W246" s="480"/>
      <c r="X246" s="315"/>
      <c r="Y246" s="315"/>
      <c r="Z246" s="316"/>
      <c r="AA246" s="316"/>
      <c r="AB246" s="315"/>
      <c r="AC246" s="315"/>
      <c r="AD246" s="315"/>
      <c r="AE246" s="315"/>
      <c r="AF246" s="315"/>
      <c r="AG246" s="315"/>
      <c r="AH246" s="315"/>
      <c r="AI246" s="315"/>
      <c r="AJ246" s="315"/>
      <c r="AK246" s="315"/>
      <c r="AL246" s="317"/>
      <c r="AM246" s="318">
        <v>0.223</v>
      </c>
      <c r="AN246" s="319">
        <v>0.26600000000000001</v>
      </c>
      <c r="AO246" s="315"/>
      <c r="AP246" s="317"/>
      <c r="AQ246" s="318">
        <v>0.22700000000000001</v>
      </c>
      <c r="AR246" s="319"/>
      <c r="AS246" s="317"/>
      <c r="AT246" s="318">
        <v>0.23</v>
      </c>
      <c r="AU246" s="314"/>
      <c r="AV246" s="317"/>
      <c r="AW246" s="318">
        <v>0.23</v>
      </c>
      <c r="AX246" s="314"/>
    </row>
    <row r="247" spans="1:50" s="1" customFormat="1" ht="15" hidden="1" customHeight="1" x14ac:dyDescent="0.2">
      <c r="A247" s="480"/>
      <c r="B247" s="315" t="s">
        <v>305</v>
      </c>
      <c r="C247" s="315"/>
      <c r="D247" s="315"/>
      <c r="E247" s="315"/>
      <c r="F247" s="315"/>
      <c r="G247" s="315"/>
      <c r="H247" s="315"/>
      <c r="I247" s="315"/>
      <c r="J247" s="315"/>
      <c r="K247" s="315"/>
      <c r="L247" s="315"/>
      <c r="M247" s="315"/>
      <c r="N247" s="315"/>
      <c r="O247" s="315"/>
      <c r="P247" s="315"/>
      <c r="Q247" s="480"/>
      <c r="R247" s="315"/>
      <c r="S247" s="315"/>
      <c r="T247" s="315"/>
      <c r="U247" s="480"/>
      <c r="V247" s="480"/>
      <c r="W247" s="480"/>
      <c r="X247" s="315"/>
      <c r="Y247" s="315"/>
      <c r="Z247" s="316"/>
      <c r="AA247" s="316"/>
      <c r="AB247" s="315"/>
      <c r="AC247" s="315"/>
      <c r="AD247" s="315"/>
      <c r="AE247" s="315"/>
      <c r="AF247" s="315"/>
      <c r="AG247" s="315"/>
      <c r="AH247" s="315"/>
      <c r="AI247" s="315"/>
      <c r="AJ247" s="315"/>
      <c r="AK247" s="315"/>
      <c r="AL247" s="317"/>
      <c r="AM247" s="318">
        <v>0.223</v>
      </c>
      <c r="AN247" s="319">
        <v>0.26600000000000001</v>
      </c>
      <c r="AO247" s="315"/>
      <c r="AP247" s="317"/>
      <c r="AQ247" s="318">
        <v>0.22700000000000001</v>
      </c>
      <c r="AR247" s="319"/>
      <c r="AS247" s="317"/>
      <c r="AT247" s="318">
        <v>0.23</v>
      </c>
      <c r="AU247" s="314"/>
      <c r="AV247" s="317"/>
      <c r="AW247" s="318">
        <v>0.23</v>
      </c>
      <c r="AX247" s="314"/>
    </row>
    <row r="248" spans="1:50" s="1" customFormat="1" ht="15" hidden="1" customHeight="1" x14ac:dyDescent="0.2">
      <c r="A248" s="480"/>
      <c r="B248" s="315" t="s">
        <v>144</v>
      </c>
      <c r="C248" s="315"/>
      <c r="D248" s="315"/>
      <c r="E248" s="315"/>
      <c r="F248" s="315"/>
      <c r="G248" s="315"/>
      <c r="H248" s="315"/>
      <c r="I248" s="315"/>
      <c r="J248" s="315"/>
      <c r="K248" s="315"/>
      <c r="L248" s="315"/>
      <c r="M248" s="315"/>
      <c r="N248" s="315"/>
      <c r="O248" s="315"/>
      <c r="P248" s="315"/>
      <c r="Q248" s="480"/>
      <c r="R248" s="315"/>
      <c r="S248" s="315"/>
      <c r="T248" s="315"/>
      <c r="U248" s="480"/>
      <c r="V248" s="480"/>
      <c r="W248" s="480"/>
      <c r="X248" s="315"/>
      <c r="Y248" s="315"/>
      <c r="Z248" s="316"/>
      <c r="AA248" s="316"/>
      <c r="AB248" s="315"/>
      <c r="AC248" s="315"/>
      <c r="AD248" s="315"/>
      <c r="AE248" s="315"/>
      <c r="AF248" s="315"/>
      <c r="AG248" s="315"/>
      <c r="AH248" s="315"/>
      <c r="AI248" s="315"/>
      <c r="AJ248" s="315"/>
      <c r="AK248" s="315"/>
      <c r="AL248" s="317"/>
      <c r="AM248" s="318">
        <v>0.223</v>
      </c>
      <c r="AN248" s="319">
        <v>0.26600000000000001</v>
      </c>
      <c r="AO248" s="315"/>
      <c r="AP248" s="317"/>
      <c r="AQ248" s="318">
        <v>0.22700000000000001</v>
      </c>
      <c r="AR248" s="319"/>
      <c r="AS248" s="317"/>
      <c r="AT248" s="318">
        <v>0.23</v>
      </c>
      <c r="AU248" s="314"/>
      <c r="AV248" s="317"/>
      <c r="AW248" s="318">
        <v>0.23</v>
      </c>
      <c r="AX248" s="314"/>
    </row>
    <row r="249" spans="1:50" s="1" customFormat="1" ht="15" hidden="1" customHeight="1" x14ac:dyDescent="0.2">
      <c r="A249" s="480"/>
      <c r="B249" s="315" t="s">
        <v>164</v>
      </c>
      <c r="C249" s="315"/>
      <c r="D249" s="315"/>
      <c r="E249" s="315"/>
      <c r="F249" s="315"/>
      <c r="G249" s="315"/>
      <c r="H249" s="315"/>
      <c r="I249" s="315"/>
      <c r="J249" s="315"/>
      <c r="K249" s="315"/>
      <c r="L249" s="315"/>
      <c r="M249" s="315"/>
      <c r="N249" s="315"/>
      <c r="O249" s="315"/>
      <c r="P249" s="315"/>
      <c r="Q249" s="480"/>
      <c r="R249" s="315"/>
      <c r="S249" s="315"/>
      <c r="T249" s="315"/>
      <c r="U249" s="480"/>
      <c r="V249" s="480"/>
      <c r="W249" s="480"/>
      <c r="X249" s="315"/>
      <c r="Y249" s="315"/>
      <c r="Z249" s="316"/>
      <c r="AA249" s="316"/>
      <c r="AB249" s="315"/>
      <c r="AC249" s="315"/>
      <c r="AD249" s="315"/>
      <c r="AE249" s="315"/>
      <c r="AF249" s="315"/>
      <c r="AG249" s="315"/>
      <c r="AH249" s="315"/>
      <c r="AI249" s="315"/>
      <c r="AJ249" s="315"/>
      <c r="AK249" s="315"/>
      <c r="AL249" s="317"/>
      <c r="AM249" s="318">
        <v>0.223</v>
      </c>
      <c r="AN249" s="319">
        <v>0.26600000000000001</v>
      </c>
      <c r="AO249" s="315"/>
      <c r="AP249" s="317"/>
      <c r="AQ249" s="318">
        <v>0.22700000000000001</v>
      </c>
      <c r="AR249" s="319"/>
      <c r="AS249" s="317"/>
      <c r="AT249" s="318">
        <v>0.23</v>
      </c>
      <c r="AU249" s="314"/>
      <c r="AV249" s="317"/>
      <c r="AW249" s="318">
        <v>0.23</v>
      </c>
      <c r="AX249" s="314"/>
    </row>
    <row r="250" spans="1:50" s="1" customFormat="1" ht="15" hidden="1" customHeight="1" x14ac:dyDescent="0.2">
      <c r="A250" s="480"/>
      <c r="B250" s="452" t="s">
        <v>350</v>
      </c>
      <c r="C250" s="58"/>
      <c r="D250" s="315"/>
      <c r="E250" s="315"/>
      <c r="F250" s="315"/>
      <c r="G250" s="315"/>
      <c r="H250" s="315"/>
      <c r="I250" s="315"/>
      <c r="J250" s="315"/>
      <c r="K250" s="315"/>
      <c r="L250" s="315"/>
      <c r="M250" s="315"/>
      <c r="N250" s="315"/>
      <c r="O250" s="315"/>
      <c r="P250" s="315"/>
      <c r="Q250" s="480"/>
      <c r="R250" s="315"/>
      <c r="S250" s="315"/>
      <c r="T250" s="315"/>
      <c r="U250" s="480"/>
      <c r="V250" s="480"/>
      <c r="W250" s="480"/>
      <c r="X250" s="315"/>
      <c r="Y250" s="315"/>
      <c r="Z250" s="316"/>
      <c r="AA250" s="316"/>
      <c r="AB250" s="315"/>
      <c r="AC250" s="315"/>
      <c r="AD250" s="315"/>
      <c r="AE250" s="315"/>
      <c r="AF250" s="315"/>
      <c r="AG250" s="315"/>
      <c r="AH250" s="315"/>
      <c r="AI250" s="315"/>
      <c r="AJ250" s="315"/>
      <c r="AK250" s="315"/>
      <c r="AL250" s="317"/>
      <c r="AM250" s="318">
        <v>0.223</v>
      </c>
      <c r="AN250" s="319">
        <v>0.26600000000000001</v>
      </c>
      <c r="AO250" s="315"/>
      <c r="AP250" s="317"/>
      <c r="AQ250" s="318">
        <v>0.22700000000000001</v>
      </c>
      <c r="AR250" s="319"/>
      <c r="AS250" s="317"/>
      <c r="AT250" s="318">
        <v>0.23</v>
      </c>
      <c r="AU250" s="314"/>
      <c r="AV250" s="317"/>
      <c r="AW250" s="318">
        <v>0.23</v>
      </c>
      <c r="AX250" s="314"/>
    </row>
    <row r="251" spans="1:50" s="1" customFormat="1" ht="15" hidden="1" customHeight="1" x14ac:dyDescent="0.2">
      <c r="A251" s="480"/>
      <c r="B251" s="452"/>
      <c r="C251" s="58"/>
      <c r="D251" s="315"/>
      <c r="E251" s="315"/>
      <c r="F251" s="315"/>
      <c r="G251" s="315"/>
      <c r="H251" s="315"/>
      <c r="I251" s="315"/>
      <c r="J251" s="315"/>
      <c r="K251" s="315"/>
      <c r="L251" s="315"/>
      <c r="M251" s="315"/>
      <c r="N251" s="315"/>
      <c r="O251" s="315"/>
      <c r="P251" s="315"/>
      <c r="Q251" s="480"/>
      <c r="R251" s="315"/>
      <c r="S251" s="315"/>
      <c r="T251" s="315"/>
      <c r="U251" s="480"/>
      <c r="V251" s="480"/>
      <c r="W251" s="480"/>
      <c r="X251" s="315"/>
      <c r="Y251" s="315"/>
      <c r="Z251" s="316"/>
      <c r="AA251" s="316"/>
      <c r="AB251" s="315"/>
      <c r="AC251" s="315"/>
      <c r="AD251" s="315"/>
      <c r="AE251" s="315"/>
      <c r="AF251" s="315"/>
      <c r="AG251" s="315"/>
      <c r="AH251" s="315"/>
      <c r="AI251" s="315"/>
      <c r="AJ251" s="315"/>
      <c r="AK251" s="315"/>
      <c r="AL251" s="317"/>
      <c r="AM251" s="318">
        <v>0.223</v>
      </c>
      <c r="AN251" s="319">
        <v>0.26600000000000001</v>
      </c>
      <c r="AO251" s="315"/>
      <c r="AP251" s="317"/>
      <c r="AQ251" s="318">
        <v>0.22700000000000001</v>
      </c>
      <c r="AR251" s="319"/>
      <c r="AS251" s="317"/>
      <c r="AT251" s="318">
        <v>0.23</v>
      </c>
      <c r="AU251" s="314"/>
      <c r="AV251" s="317"/>
      <c r="AW251" s="318">
        <v>0.23</v>
      </c>
      <c r="AX251" s="314"/>
    </row>
    <row r="252" spans="1:50" s="1" customFormat="1" ht="15" hidden="1" customHeight="1" x14ac:dyDescent="0.2">
      <c r="A252" s="480"/>
      <c r="B252" s="59"/>
      <c r="C252" s="58"/>
      <c r="D252" s="315"/>
      <c r="E252" s="315"/>
      <c r="F252" s="315"/>
      <c r="G252" s="315"/>
      <c r="H252" s="315"/>
      <c r="I252" s="315"/>
      <c r="J252" s="315"/>
      <c r="K252" s="315"/>
      <c r="L252" s="315"/>
      <c r="M252" s="315"/>
      <c r="N252" s="315"/>
      <c r="O252" s="315"/>
      <c r="P252" s="315"/>
      <c r="Q252" s="480"/>
      <c r="R252" s="315"/>
      <c r="S252" s="315"/>
      <c r="T252" s="315"/>
      <c r="U252" s="480"/>
      <c r="V252" s="480"/>
      <c r="W252" s="480"/>
      <c r="X252" s="315"/>
      <c r="Y252" s="315"/>
      <c r="Z252" s="316"/>
      <c r="AA252" s="316"/>
      <c r="AB252" s="315"/>
      <c r="AC252" s="315"/>
      <c r="AD252" s="315"/>
      <c r="AE252" s="315"/>
      <c r="AF252" s="315"/>
      <c r="AG252" s="315"/>
      <c r="AH252" s="315"/>
      <c r="AI252" s="315"/>
      <c r="AJ252" s="315"/>
      <c r="AK252" s="315"/>
      <c r="AL252" s="317"/>
      <c r="AM252" s="318">
        <v>0.223</v>
      </c>
      <c r="AN252" s="319">
        <v>0.26600000000000001</v>
      </c>
      <c r="AO252" s="315"/>
      <c r="AP252" s="317"/>
      <c r="AQ252" s="318">
        <v>0.22700000000000001</v>
      </c>
      <c r="AR252" s="319"/>
      <c r="AS252" s="317"/>
      <c r="AT252" s="318">
        <v>0.23</v>
      </c>
      <c r="AU252" s="314"/>
      <c r="AV252" s="317"/>
      <c r="AW252" s="318">
        <v>0.23</v>
      </c>
      <c r="AX252" s="314"/>
    </row>
    <row r="253" spans="1:50" s="1" customFormat="1" ht="15" hidden="1" customHeight="1" x14ac:dyDescent="0.2">
      <c r="A253" s="480"/>
      <c r="B253" s="59"/>
      <c r="C253" s="58"/>
      <c r="D253" s="315"/>
      <c r="E253" s="315"/>
      <c r="F253" s="315"/>
      <c r="G253" s="315"/>
      <c r="H253" s="315"/>
      <c r="I253" s="315"/>
      <c r="J253" s="315"/>
      <c r="K253" s="315"/>
      <c r="L253" s="315"/>
      <c r="M253" s="315"/>
      <c r="N253" s="315"/>
      <c r="O253" s="315"/>
      <c r="P253" s="315"/>
      <c r="Q253" s="480"/>
      <c r="R253" s="315"/>
      <c r="S253" s="315"/>
      <c r="T253" s="315"/>
      <c r="U253" s="480"/>
      <c r="V253" s="480"/>
      <c r="W253" s="480"/>
      <c r="X253" s="315"/>
      <c r="Y253" s="315"/>
      <c r="Z253" s="316"/>
      <c r="AA253" s="316"/>
      <c r="AB253" s="315"/>
      <c r="AC253" s="315"/>
      <c r="AD253" s="315"/>
      <c r="AE253" s="315"/>
      <c r="AF253" s="315"/>
      <c r="AG253" s="315"/>
      <c r="AH253" s="315"/>
      <c r="AI253" s="315"/>
      <c r="AJ253" s="315"/>
      <c r="AK253" s="315"/>
      <c r="AL253" s="317"/>
      <c r="AM253" s="318">
        <v>0.223</v>
      </c>
      <c r="AN253" s="319">
        <v>0.26600000000000001</v>
      </c>
      <c r="AO253" s="315"/>
      <c r="AP253" s="317"/>
      <c r="AQ253" s="318">
        <v>0.22700000000000001</v>
      </c>
      <c r="AR253" s="319"/>
      <c r="AS253" s="317"/>
      <c r="AT253" s="318">
        <v>0.23</v>
      </c>
      <c r="AU253" s="314"/>
      <c r="AV253" s="317"/>
      <c r="AW253" s="318">
        <v>0.23</v>
      </c>
      <c r="AX253" s="314"/>
    </row>
    <row r="254" spans="1:50" s="1" customFormat="1" ht="15" hidden="1" customHeight="1" x14ac:dyDescent="0.2">
      <c r="A254" s="480"/>
      <c r="B254" s="59" t="s">
        <v>45</v>
      </c>
      <c r="C254" s="58"/>
      <c r="D254" s="315"/>
      <c r="E254" s="315"/>
      <c r="F254" s="315"/>
      <c r="G254" s="315"/>
      <c r="H254" s="315"/>
      <c r="I254" s="315"/>
      <c r="J254" s="315"/>
      <c r="K254" s="315"/>
      <c r="L254" s="315"/>
      <c r="M254" s="315"/>
      <c r="N254" s="315"/>
      <c r="O254" s="315"/>
      <c r="P254" s="315"/>
      <c r="Q254" s="480"/>
      <c r="R254" s="315"/>
      <c r="S254" s="315"/>
      <c r="T254" s="315"/>
      <c r="U254" s="480"/>
      <c r="V254" s="480"/>
      <c r="W254" s="480"/>
      <c r="X254" s="315"/>
      <c r="Y254" s="315"/>
      <c r="Z254" s="316"/>
      <c r="AA254" s="316"/>
      <c r="AB254" s="315"/>
      <c r="AC254" s="315"/>
      <c r="AD254" s="315"/>
      <c r="AE254" s="315"/>
      <c r="AF254" s="315"/>
      <c r="AG254" s="315"/>
      <c r="AH254" s="315"/>
      <c r="AI254" s="315"/>
      <c r="AJ254" s="315"/>
      <c r="AK254" s="315"/>
      <c r="AL254" s="317"/>
      <c r="AM254" s="318">
        <v>0.223</v>
      </c>
      <c r="AN254" s="319">
        <v>0.26600000000000001</v>
      </c>
      <c r="AO254" s="315"/>
      <c r="AP254" s="317"/>
      <c r="AQ254" s="318">
        <v>0.22700000000000001</v>
      </c>
      <c r="AR254" s="319"/>
      <c r="AS254" s="317"/>
      <c r="AT254" s="318">
        <v>0.23</v>
      </c>
      <c r="AU254" s="314"/>
      <c r="AV254" s="317"/>
      <c r="AW254" s="318">
        <v>0.23</v>
      </c>
      <c r="AX254" s="314"/>
    </row>
    <row r="255" spans="1:50" s="1" customFormat="1" ht="15" hidden="1" customHeight="1" x14ac:dyDescent="0.2">
      <c r="A255" s="480"/>
      <c r="B255" s="59" t="s">
        <v>46</v>
      </c>
      <c r="C255" s="58"/>
      <c r="D255" s="315"/>
      <c r="E255" s="315"/>
      <c r="F255" s="315"/>
      <c r="G255" s="315"/>
      <c r="H255" s="315"/>
      <c r="I255" s="315"/>
      <c r="J255" s="315"/>
      <c r="K255" s="315"/>
      <c r="L255" s="315"/>
      <c r="M255" s="315"/>
      <c r="N255" s="315"/>
      <c r="O255" s="315"/>
      <c r="P255" s="315"/>
      <c r="Q255" s="480"/>
      <c r="R255" s="315"/>
      <c r="S255" s="315"/>
      <c r="T255" s="315"/>
      <c r="U255" s="480"/>
      <c r="V255" s="480"/>
      <c r="W255" s="480"/>
      <c r="X255" s="315"/>
      <c r="Y255" s="315"/>
      <c r="Z255" s="316"/>
      <c r="AA255" s="316"/>
      <c r="AB255" s="315"/>
      <c r="AC255" s="315"/>
      <c r="AD255" s="315"/>
      <c r="AE255" s="315"/>
      <c r="AF255" s="315"/>
      <c r="AG255" s="315"/>
      <c r="AH255" s="315"/>
      <c r="AI255" s="315"/>
      <c r="AJ255" s="315"/>
      <c r="AK255" s="315"/>
      <c r="AL255" s="317"/>
      <c r="AM255" s="318">
        <v>0.223</v>
      </c>
      <c r="AN255" s="319">
        <v>0.26600000000000001</v>
      </c>
      <c r="AO255" s="315"/>
      <c r="AP255" s="317"/>
      <c r="AQ255" s="318">
        <v>0.22700000000000001</v>
      </c>
      <c r="AR255" s="319"/>
      <c r="AS255" s="317"/>
      <c r="AT255" s="318">
        <v>0.23</v>
      </c>
      <c r="AU255" s="314"/>
      <c r="AV255" s="317"/>
      <c r="AW255" s="318">
        <v>0.23</v>
      </c>
      <c r="AX255" s="314"/>
    </row>
    <row r="256" spans="1:50" s="1" customFormat="1" ht="15" hidden="1" customHeight="1" x14ac:dyDescent="0.2">
      <c r="A256" s="480"/>
      <c r="B256" s="59" t="s">
        <v>47</v>
      </c>
      <c r="C256" s="58"/>
      <c r="D256" s="315"/>
      <c r="E256" s="315"/>
      <c r="F256" s="315"/>
      <c r="G256" s="315"/>
      <c r="H256" s="315"/>
      <c r="I256" s="315"/>
      <c r="J256" s="315"/>
      <c r="K256" s="315"/>
      <c r="L256" s="315"/>
      <c r="M256" s="315"/>
      <c r="N256" s="315"/>
      <c r="O256" s="315"/>
      <c r="P256" s="315"/>
      <c r="Q256" s="480"/>
      <c r="R256" s="315"/>
      <c r="S256" s="315"/>
      <c r="T256" s="315"/>
      <c r="U256" s="480"/>
      <c r="V256" s="480"/>
      <c r="W256" s="480"/>
      <c r="X256" s="315"/>
      <c r="Y256" s="315"/>
      <c r="Z256" s="316"/>
      <c r="AA256" s="316"/>
      <c r="AB256" s="315"/>
      <c r="AC256" s="315"/>
      <c r="AD256" s="315"/>
      <c r="AE256" s="315"/>
      <c r="AF256" s="315"/>
      <c r="AG256" s="315"/>
      <c r="AH256" s="315"/>
      <c r="AI256" s="315"/>
      <c r="AJ256" s="315"/>
      <c r="AK256" s="315"/>
      <c r="AL256" s="317"/>
      <c r="AM256" s="318">
        <v>0.223</v>
      </c>
      <c r="AN256" s="319">
        <v>0.26600000000000001</v>
      </c>
      <c r="AO256" s="315"/>
      <c r="AP256" s="317"/>
      <c r="AQ256" s="318">
        <v>0.22700000000000001</v>
      </c>
      <c r="AR256" s="319"/>
      <c r="AS256" s="317"/>
      <c r="AT256" s="318">
        <v>0.23</v>
      </c>
      <c r="AU256" s="314"/>
      <c r="AV256" s="317"/>
      <c r="AW256" s="318">
        <v>0.23</v>
      </c>
      <c r="AX256" s="314"/>
    </row>
    <row r="257" spans="1:50" s="1" customFormat="1" ht="15" hidden="1" customHeight="1" x14ac:dyDescent="0.2">
      <c r="A257" s="480"/>
      <c r="B257" s="59" t="s">
        <v>48</v>
      </c>
      <c r="C257" s="58"/>
      <c r="D257" s="315"/>
      <c r="E257" s="315"/>
      <c r="F257" s="315"/>
      <c r="G257" s="315"/>
      <c r="H257" s="315"/>
      <c r="I257" s="315"/>
      <c r="J257" s="315"/>
      <c r="K257" s="315"/>
      <c r="L257" s="315"/>
      <c r="M257" s="315"/>
      <c r="N257" s="315"/>
      <c r="O257" s="315"/>
      <c r="P257" s="315"/>
      <c r="Q257" s="480"/>
      <c r="R257" s="315"/>
      <c r="S257" s="315"/>
      <c r="T257" s="315"/>
      <c r="U257" s="480"/>
      <c r="V257" s="480"/>
      <c r="W257" s="480"/>
      <c r="X257" s="315"/>
      <c r="Y257" s="315"/>
      <c r="Z257" s="316"/>
      <c r="AA257" s="316"/>
      <c r="AB257" s="315"/>
      <c r="AC257" s="315"/>
      <c r="AD257" s="315"/>
      <c r="AE257" s="315"/>
      <c r="AF257" s="315"/>
      <c r="AG257" s="315"/>
      <c r="AH257" s="315"/>
      <c r="AI257" s="315"/>
      <c r="AJ257" s="315"/>
      <c r="AK257" s="315"/>
      <c r="AL257" s="317"/>
      <c r="AM257" s="318">
        <v>0.223</v>
      </c>
      <c r="AN257" s="319">
        <v>0.26600000000000001</v>
      </c>
      <c r="AO257" s="315"/>
      <c r="AP257" s="317"/>
      <c r="AQ257" s="318">
        <v>0.22700000000000001</v>
      </c>
      <c r="AR257" s="319"/>
      <c r="AS257" s="317"/>
      <c r="AT257" s="318">
        <v>0.23</v>
      </c>
      <c r="AU257" s="314"/>
      <c r="AV257" s="317"/>
      <c r="AW257" s="318">
        <v>0.23</v>
      </c>
      <c r="AX257" s="314"/>
    </row>
    <row r="258" spans="1:50" s="1" customFormat="1" ht="15" hidden="1" customHeight="1" x14ac:dyDescent="0.2">
      <c r="A258" s="480"/>
      <c r="B258" s="59" t="s">
        <v>49</v>
      </c>
      <c r="C258" s="58"/>
      <c r="D258" s="315"/>
      <c r="E258" s="315"/>
      <c r="F258" s="315"/>
      <c r="G258" s="315"/>
      <c r="H258" s="315"/>
      <c r="I258" s="315"/>
      <c r="J258" s="315"/>
      <c r="K258" s="315"/>
      <c r="L258" s="315"/>
      <c r="M258" s="315"/>
      <c r="N258" s="315"/>
      <c r="O258" s="315"/>
      <c r="P258" s="315"/>
      <c r="Q258" s="480"/>
      <c r="R258" s="315"/>
      <c r="S258" s="315"/>
      <c r="T258" s="315"/>
      <c r="U258" s="480"/>
      <c r="V258" s="480"/>
      <c r="W258" s="480"/>
      <c r="X258" s="315"/>
      <c r="Y258" s="315"/>
      <c r="Z258" s="316"/>
      <c r="AA258" s="316"/>
      <c r="AB258" s="315"/>
      <c r="AC258" s="315"/>
      <c r="AD258" s="315"/>
      <c r="AE258" s="315"/>
      <c r="AF258" s="315"/>
      <c r="AG258" s="315"/>
      <c r="AH258" s="315"/>
      <c r="AI258" s="315"/>
      <c r="AJ258" s="315"/>
      <c r="AK258" s="315"/>
      <c r="AL258" s="317"/>
      <c r="AM258" s="318">
        <v>0.223</v>
      </c>
      <c r="AN258" s="319">
        <v>0.26600000000000001</v>
      </c>
      <c r="AO258" s="315"/>
      <c r="AP258" s="317"/>
      <c r="AQ258" s="318">
        <v>0.22700000000000001</v>
      </c>
      <c r="AR258" s="319"/>
      <c r="AS258" s="317"/>
      <c r="AT258" s="318">
        <v>0.23</v>
      </c>
      <c r="AU258" s="314"/>
      <c r="AV258" s="317"/>
      <c r="AW258" s="318">
        <v>0.23</v>
      </c>
      <c r="AX258" s="314"/>
    </row>
    <row r="259" spans="1:50" s="1" customFormat="1" ht="15" hidden="1" customHeight="1" x14ac:dyDescent="0.2">
      <c r="A259" s="480"/>
      <c r="B259" s="59" t="s">
        <v>50</v>
      </c>
      <c r="C259" s="58"/>
      <c r="D259" s="315"/>
      <c r="E259" s="315"/>
      <c r="F259" s="315"/>
      <c r="G259" s="315"/>
      <c r="H259" s="315"/>
      <c r="I259" s="315"/>
      <c r="J259" s="315"/>
      <c r="K259" s="315"/>
      <c r="L259" s="315"/>
      <c r="M259" s="315"/>
      <c r="N259" s="315"/>
      <c r="O259" s="315"/>
      <c r="P259" s="315"/>
      <c r="Q259" s="480"/>
      <c r="R259" s="315"/>
      <c r="S259" s="315"/>
      <c r="T259" s="315"/>
      <c r="U259" s="480"/>
      <c r="V259" s="480"/>
      <c r="W259" s="480"/>
      <c r="X259" s="315"/>
      <c r="Y259" s="315"/>
      <c r="Z259" s="316"/>
      <c r="AA259" s="316"/>
      <c r="AB259" s="315"/>
      <c r="AC259" s="315"/>
      <c r="AD259" s="315"/>
      <c r="AE259" s="315"/>
      <c r="AF259" s="315"/>
      <c r="AG259" s="315"/>
      <c r="AH259" s="315"/>
      <c r="AI259" s="315"/>
      <c r="AJ259" s="315"/>
      <c r="AK259" s="315"/>
      <c r="AL259" s="317"/>
      <c r="AM259" s="318">
        <v>0.223</v>
      </c>
      <c r="AN259" s="319">
        <v>0.26600000000000001</v>
      </c>
      <c r="AO259" s="315"/>
      <c r="AP259" s="317"/>
      <c r="AQ259" s="318">
        <v>0.22700000000000001</v>
      </c>
      <c r="AR259" s="319"/>
      <c r="AS259" s="317"/>
      <c r="AT259" s="318">
        <v>0.23</v>
      </c>
      <c r="AU259" s="314"/>
      <c r="AV259" s="317"/>
      <c r="AW259" s="318">
        <v>0.23</v>
      </c>
      <c r="AX259" s="314"/>
    </row>
    <row r="260" spans="1:50" s="1" customFormat="1" ht="15" hidden="1" customHeight="1" x14ac:dyDescent="0.2">
      <c r="A260" s="480"/>
      <c r="B260" s="59" t="s">
        <v>51</v>
      </c>
      <c r="C260" s="58"/>
      <c r="D260" s="315"/>
      <c r="E260" s="315"/>
      <c r="F260" s="315"/>
      <c r="G260" s="315"/>
      <c r="H260" s="315"/>
      <c r="I260" s="315"/>
      <c r="J260" s="315"/>
      <c r="K260" s="315"/>
      <c r="L260" s="315"/>
      <c r="M260" s="315"/>
      <c r="N260" s="315"/>
      <c r="O260" s="315"/>
      <c r="P260" s="315"/>
      <c r="Q260" s="480"/>
      <c r="R260" s="315"/>
      <c r="S260" s="315"/>
      <c r="T260" s="315"/>
      <c r="U260" s="480"/>
      <c r="V260" s="480"/>
      <c r="W260" s="480"/>
      <c r="X260" s="315"/>
      <c r="Y260" s="315"/>
      <c r="Z260" s="316"/>
      <c r="AA260" s="316"/>
      <c r="AB260" s="315"/>
      <c r="AC260" s="315"/>
      <c r="AD260" s="315"/>
      <c r="AE260" s="315"/>
      <c r="AF260" s="315"/>
      <c r="AG260" s="315"/>
      <c r="AH260" s="315"/>
      <c r="AI260" s="315"/>
      <c r="AJ260" s="315"/>
      <c r="AK260" s="315"/>
      <c r="AL260" s="317"/>
      <c r="AM260" s="318">
        <v>0.223</v>
      </c>
      <c r="AN260" s="319">
        <v>0.26600000000000001</v>
      </c>
      <c r="AO260" s="315"/>
      <c r="AP260" s="317"/>
      <c r="AQ260" s="318">
        <v>0.22700000000000001</v>
      </c>
      <c r="AR260" s="319"/>
      <c r="AS260" s="317"/>
      <c r="AT260" s="318">
        <v>0.23</v>
      </c>
      <c r="AU260" s="314"/>
      <c r="AV260" s="317"/>
      <c r="AW260" s="318">
        <v>0.23</v>
      </c>
      <c r="AX260" s="314"/>
    </row>
    <row r="261" spans="1:50" s="1" customFormat="1" ht="15" hidden="1" customHeight="1" x14ac:dyDescent="0.2">
      <c r="A261" s="480"/>
      <c r="B261" s="59" t="s">
        <v>52</v>
      </c>
      <c r="C261" s="58"/>
      <c r="D261" s="315"/>
      <c r="E261" s="315"/>
      <c r="F261" s="315"/>
      <c r="G261" s="315"/>
      <c r="H261" s="315"/>
      <c r="I261" s="315"/>
      <c r="J261" s="315"/>
      <c r="K261" s="315"/>
      <c r="L261" s="315"/>
      <c r="M261" s="315"/>
      <c r="N261" s="315"/>
      <c r="O261" s="315"/>
      <c r="P261" s="315"/>
      <c r="Q261" s="480"/>
      <c r="R261" s="315"/>
      <c r="S261" s="315"/>
      <c r="T261" s="315"/>
      <c r="U261" s="480"/>
      <c r="V261" s="480"/>
      <c r="W261" s="480"/>
      <c r="X261" s="315"/>
      <c r="Y261" s="315"/>
      <c r="Z261" s="316"/>
      <c r="AA261" s="316"/>
      <c r="AB261" s="315"/>
      <c r="AC261" s="315"/>
      <c r="AD261" s="315"/>
      <c r="AE261" s="315"/>
      <c r="AF261" s="315"/>
      <c r="AG261" s="315"/>
      <c r="AH261" s="315"/>
      <c r="AI261" s="315"/>
      <c r="AJ261" s="315"/>
      <c r="AK261" s="315"/>
      <c r="AL261" s="317"/>
      <c r="AM261" s="318">
        <v>0.223</v>
      </c>
      <c r="AN261" s="319">
        <v>0.26600000000000001</v>
      </c>
      <c r="AO261" s="315"/>
      <c r="AP261" s="317"/>
      <c r="AQ261" s="318">
        <v>0.22700000000000001</v>
      </c>
      <c r="AR261" s="319"/>
      <c r="AS261" s="317"/>
      <c r="AT261" s="318">
        <v>0.23</v>
      </c>
      <c r="AU261" s="314"/>
      <c r="AV261" s="317"/>
      <c r="AW261" s="318">
        <v>0.23</v>
      </c>
      <c r="AX261" s="314"/>
    </row>
    <row r="262" spans="1:50" s="1" customFormat="1" ht="15" hidden="1" customHeight="1" x14ac:dyDescent="0.2">
      <c r="A262" s="480"/>
      <c r="B262" s="59" t="s">
        <v>53</v>
      </c>
      <c r="C262" s="58"/>
      <c r="D262" s="315"/>
      <c r="E262" s="315"/>
      <c r="F262" s="315"/>
      <c r="G262" s="315"/>
      <c r="H262" s="315"/>
      <c r="I262" s="315"/>
      <c r="J262" s="315"/>
      <c r="K262" s="315"/>
      <c r="L262" s="315"/>
      <c r="M262" s="315"/>
      <c r="N262" s="315"/>
      <c r="O262" s="315"/>
      <c r="P262" s="315"/>
      <c r="Q262" s="480"/>
      <c r="R262" s="315"/>
      <c r="S262" s="315"/>
      <c r="T262" s="315"/>
      <c r="U262" s="480"/>
      <c r="V262" s="480"/>
      <c r="W262" s="480"/>
      <c r="X262" s="315"/>
      <c r="Y262" s="315"/>
      <c r="Z262" s="316"/>
      <c r="AA262" s="316"/>
      <c r="AB262" s="315"/>
      <c r="AC262" s="315"/>
      <c r="AD262" s="315"/>
      <c r="AE262" s="315"/>
      <c r="AF262" s="315"/>
      <c r="AG262" s="315"/>
      <c r="AH262" s="315"/>
      <c r="AI262" s="315"/>
      <c r="AJ262" s="315"/>
      <c r="AK262" s="315"/>
      <c r="AL262" s="317"/>
      <c r="AM262" s="318">
        <v>0.223</v>
      </c>
      <c r="AN262" s="319">
        <v>0.26600000000000001</v>
      </c>
      <c r="AO262" s="315"/>
      <c r="AP262" s="317"/>
      <c r="AQ262" s="318">
        <v>0.22700000000000001</v>
      </c>
      <c r="AR262" s="319"/>
      <c r="AS262" s="317"/>
      <c r="AT262" s="318">
        <v>0.23</v>
      </c>
      <c r="AU262" s="314"/>
      <c r="AV262" s="317"/>
      <c r="AW262" s="318">
        <v>0.23</v>
      </c>
      <c r="AX262" s="314"/>
    </row>
    <row r="263" spans="1:50" s="1" customFormat="1" ht="15" hidden="1" customHeight="1" x14ac:dyDescent="0.2">
      <c r="A263" s="480"/>
      <c r="B263" s="59" t="s">
        <v>54</v>
      </c>
      <c r="C263" s="58"/>
      <c r="D263" s="315"/>
      <c r="E263" s="315"/>
      <c r="F263" s="315"/>
      <c r="G263" s="315"/>
      <c r="H263" s="315"/>
      <c r="I263" s="315"/>
      <c r="J263" s="315"/>
      <c r="K263" s="315"/>
      <c r="L263" s="315"/>
      <c r="M263" s="315"/>
      <c r="N263" s="315"/>
      <c r="O263" s="315"/>
      <c r="P263" s="315"/>
      <c r="Q263" s="480"/>
      <c r="R263" s="315"/>
      <c r="S263" s="315"/>
      <c r="T263" s="315"/>
      <c r="U263" s="480"/>
      <c r="V263" s="480"/>
      <c r="W263" s="480"/>
      <c r="X263" s="315"/>
      <c r="Y263" s="315"/>
      <c r="Z263" s="316"/>
      <c r="AA263" s="316"/>
      <c r="AB263" s="315"/>
      <c r="AC263" s="315"/>
      <c r="AD263" s="315"/>
      <c r="AE263" s="315"/>
      <c r="AF263" s="315"/>
      <c r="AG263" s="315"/>
      <c r="AH263" s="315"/>
      <c r="AI263" s="315"/>
      <c r="AJ263" s="315"/>
      <c r="AK263" s="315"/>
      <c r="AL263" s="317"/>
      <c r="AM263" s="318">
        <v>0.223</v>
      </c>
      <c r="AN263" s="319">
        <v>0.26600000000000001</v>
      </c>
      <c r="AO263" s="315"/>
      <c r="AP263" s="317"/>
      <c r="AQ263" s="318">
        <v>0.22700000000000001</v>
      </c>
      <c r="AR263" s="319"/>
      <c r="AS263" s="317"/>
      <c r="AT263" s="318">
        <v>0.23</v>
      </c>
      <c r="AU263" s="314"/>
      <c r="AV263" s="317"/>
      <c r="AW263" s="318">
        <v>0.23</v>
      </c>
      <c r="AX263" s="314"/>
    </row>
    <row r="264" spans="1:50" s="1" customFormat="1" ht="15" hidden="1" customHeight="1" x14ac:dyDescent="0.2">
      <c r="A264" s="480"/>
      <c r="B264" s="59" t="s">
        <v>55</v>
      </c>
      <c r="C264" s="58"/>
      <c r="D264" s="315"/>
      <c r="E264" s="315"/>
      <c r="F264" s="315"/>
      <c r="G264" s="315"/>
      <c r="H264" s="315"/>
      <c r="I264" s="315"/>
      <c r="J264" s="315"/>
      <c r="K264" s="315"/>
      <c r="L264" s="315"/>
      <c r="M264" s="315"/>
      <c r="N264" s="315"/>
      <c r="O264" s="315"/>
      <c r="P264" s="315"/>
      <c r="Q264" s="480"/>
      <c r="R264" s="315"/>
      <c r="S264" s="315"/>
      <c r="T264" s="315"/>
      <c r="U264" s="480"/>
      <c r="V264" s="480"/>
      <c r="W264" s="480"/>
      <c r="X264" s="315"/>
      <c r="Y264" s="315"/>
      <c r="Z264" s="316"/>
      <c r="AA264" s="316"/>
      <c r="AB264" s="315"/>
      <c r="AC264" s="315"/>
      <c r="AD264" s="315"/>
      <c r="AE264" s="315"/>
      <c r="AF264" s="315"/>
      <c r="AG264" s="315"/>
      <c r="AH264" s="315"/>
      <c r="AI264" s="315"/>
      <c r="AJ264" s="315"/>
      <c r="AK264" s="315"/>
      <c r="AL264" s="317"/>
      <c r="AM264" s="318">
        <v>0.223</v>
      </c>
      <c r="AN264" s="319">
        <v>0.26600000000000001</v>
      </c>
      <c r="AO264" s="315"/>
      <c r="AP264" s="317"/>
      <c r="AQ264" s="318">
        <v>0.22700000000000001</v>
      </c>
      <c r="AR264" s="319"/>
      <c r="AS264" s="317"/>
      <c r="AT264" s="318">
        <v>0.23</v>
      </c>
      <c r="AU264" s="314"/>
      <c r="AV264" s="317"/>
      <c r="AW264" s="318">
        <v>0.23</v>
      </c>
      <c r="AX264" s="314"/>
    </row>
    <row r="265" spans="1:50" s="1" customFormat="1" ht="15" hidden="1" customHeight="1" x14ac:dyDescent="0.2">
      <c r="A265" s="480"/>
      <c r="B265" s="59" t="s">
        <v>56</v>
      </c>
      <c r="C265" s="58"/>
      <c r="D265" s="315"/>
      <c r="E265" s="315"/>
      <c r="F265" s="315"/>
      <c r="G265" s="315"/>
      <c r="H265" s="315"/>
      <c r="I265" s="315"/>
      <c r="J265" s="315"/>
      <c r="K265" s="315"/>
      <c r="L265" s="315"/>
      <c r="M265" s="315"/>
      <c r="N265" s="315"/>
      <c r="O265" s="315"/>
      <c r="P265" s="315"/>
      <c r="Q265" s="480"/>
      <c r="R265" s="315"/>
      <c r="S265" s="315"/>
      <c r="T265" s="315"/>
      <c r="U265" s="480"/>
      <c r="V265" s="480"/>
      <c r="W265" s="480"/>
      <c r="X265" s="315"/>
      <c r="Y265" s="315"/>
      <c r="Z265" s="316"/>
      <c r="AA265" s="316"/>
      <c r="AB265" s="315"/>
      <c r="AC265" s="315"/>
      <c r="AD265" s="315"/>
      <c r="AE265" s="315"/>
      <c r="AF265" s="315"/>
      <c r="AG265" s="315"/>
      <c r="AH265" s="315"/>
      <c r="AI265" s="315"/>
      <c r="AJ265" s="315"/>
      <c r="AK265" s="315"/>
      <c r="AL265" s="317"/>
      <c r="AM265" s="318">
        <v>0.223</v>
      </c>
      <c r="AN265" s="319">
        <v>0.26600000000000001</v>
      </c>
      <c r="AO265" s="315"/>
      <c r="AP265" s="317"/>
      <c r="AQ265" s="318">
        <v>0.22700000000000001</v>
      </c>
      <c r="AR265" s="319"/>
      <c r="AS265" s="317"/>
      <c r="AT265" s="318">
        <v>0.23</v>
      </c>
      <c r="AU265" s="314"/>
      <c r="AV265" s="317"/>
      <c r="AW265" s="318">
        <v>0.23</v>
      </c>
      <c r="AX265" s="314"/>
    </row>
    <row r="266" spans="1:50" s="1" customFormat="1" ht="15" hidden="1" customHeight="1" x14ac:dyDescent="0.2">
      <c r="A266" s="480"/>
      <c r="B266" s="59" t="s">
        <v>57</v>
      </c>
      <c r="C266" s="58"/>
      <c r="D266" s="315"/>
      <c r="E266" s="315"/>
      <c r="F266" s="315"/>
      <c r="G266" s="315"/>
      <c r="H266" s="315"/>
      <c r="I266" s="315"/>
      <c r="J266" s="315"/>
      <c r="K266" s="315"/>
      <c r="L266" s="315"/>
      <c r="M266" s="315"/>
      <c r="N266" s="315"/>
      <c r="O266" s="315"/>
      <c r="P266" s="315"/>
      <c r="Q266" s="480"/>
      <c r="R266" s="315"/>
      <c r="S266" s="315"/>
      <c r="T266" s="315"/>
      <c r="U266" s="480"/>
      <c r="V266" s="480"/>
      <c r="W266" s="480"/>
      <c r="X266" s="315"/>
      <c r="Y266" s="315"/>
      <c r="Z266" s="316"/>
      <c r="AA266" s="316"/>
      <c r="AB266" s="315"/>
      <c r="AC266" s="315"/>
      <c r="AD266" s="315"/>
      <c r="AE266" s="315"/>
      <c r="AF266" s="315"/>
      <c r="AG266" s="315"/>
      <c r="AH266" s="315"/>
      <c r="AI266" s="315"/>
      <c r="AJ266" s="315"/>
      <c r="AK266" s="315"/>
      <c r="AL266" s="317"/>
      <c r="AM266" s="318">
        <v>0.223</v>
      </c>
      <c r="AN266" s="319">
        <v>0.26600000000000001</v>
      </c>
      <c r="AO266" s="315"/>
      <c r="AP266" s="317"/>
      <c r="AQ266" s="318">
        <v>0.22700000000000001</v>
      </c>
      <c r="AR266" s="319"/>
      <c r="AS266" s="317"/>
      <c r="AT266" s="318">
        <v>0.23</v>
      </c>
      <c r="AU266" s="314"/>
      <c r="AV266" s="317"/>
      <c r="AW266" s="318">
        <v>0.23</v>
      </c>
      <c r="AX266" s="314"/>
    </row>
    <row r="267" spans="1:50" s="1" customFormat="1" ht="15" hidden="1" customHeight="1" x14ac:dyDescent="0.2">
      <c r="A267" s="480"/>
      <c r="B267" s="59" t="s">
        <v>58</v>
      </c>
      <c r="C267" s="58"/>
      <c r="D267" s="315"/>
      <c r="E267" s="315"/>
      <c r="F267" s="315"/>
      <c r="G267" s="315"/>
      <c r="H267" s="315"/>
      <c r="I267" s="315"/>
      <c r="J267" s="315"/>
      <c r="K267" s="315"/>
      <c r="L267" s="315"/>
      <c r="M267" s="315"/>
      <c r="N267" s="315"/>
      <c r="O267" s="315"/>
      <c r="P267" s="315"/>
      <c r="Q267" s="480"/>
      <c r="R267" s="315"/>
      <c r="S267" s="315"/>
      <c r="T267" s="315"/>
      <c r="U267" s="480"/>
      <c r="V267" s="480"/>
      <c r="W267" s="480"/>
      <c r="X267" s="315"/>
      <c r="Y267" s="315"/>
      <c r="Z267" s="316"/>
      <c r="AA267" s="316"/>
      <c r="AB267" s="315"/>
      <c r="AC267" s="315"/>
      <c r="AD267" s="315"/>
      <c r="AE267" s="315"/>
      <c r="AF267" s="315"/>
      <c r="AG267" s="315"/>
      <c r="AH267" s="315"/>
      <c r="AI267" s="315"/>
      <c r="AJ267" s="315"/>
      <c r="AK267" s="315"/>
      <c r="AL267" s="317"/>
      <c r="AM267" s="318">
        <v>0.223</v>
      </c>
      <c r="AN267" s="319">
        <v>0.26600000000000001</v>
      </c>
      <c r="AO267" s="315"/>
      <c r="AP267" s="317"/>
      <c r="AQ267" s="318">
        <v>0.22700000000000001</v>
      </c>
      <c r="AR267" s="319"/>
      <c r="AS267" s="317"/>
      <c r="AT267" s="318">
        <v>0.23</v>
      </c>
      <c r="AU267" s="314"/>
      <c r="AV267" s="317"/>
      <c r="AW267" s="318">
        <v>0.23</v>
      </c>
      <c r="AX267" s="314"/>
    </row>
    <row r="268" spans="1:50" s="1" customFormat="1" ht="15" hidden="1" customHeight="1" x14ac:dyDescent="0.2">
      <c r="A268" s="480"/>
      <c r="B268" s="59" t="s">
        <v>59</v>
      </c>
      <c r="C268" s="58"/>
      <c r="D268" s="315"/>
      <c r="E268" s="315"/>
      <c r="F268" s="315"/>
      <c r="G268" s="315"/>
      <c r="H268" s="315"/>
      <c r="I268" s="315"/>
      <c r="J268" s="315"/>
      <c r="K268" s="315"/>
      <c r="L268" s="315"/>
      <c r="M268" s="315"/>
      <c r="N268" s="315"/>
      <c r="O268" s="315"/>
      <c r="P268" s="315"/>
      <c r="Q268" s="480"/>
      <c r="R268" s="315"/>
      <c r="S268" s="315"/>
      <c r="T268" s="315"/>
      <c r="U268" s="480"/>
      <c r="V268" s="480"/>
      <c r="W268" s="480"/>
      <c r="X268" s="315"/>
      <c r="Y268" s="315"/>
      <c r="Z268" s="316"/>
      <c r="AA268" s="316"/>
      <c r="AB268" s="315"/>
      <c r="AC268" s="315"/>
      <c r="AD268" s="315"/>
      <c r="AE268" s="315"/>
      <c r="AF268" s="315"/>
      <c r="AG268" s="315"/>
      <c r="AH268" s="315"/>
      <c r="AI268" s="315"/>
      <c r="AJ268" s="315"/>
      <c r="AK268" s="315"/>
      <c r="AL268" s="317"/>
      <c r="AM268" s="318">
        <v>0.223</v>
      </c>
      <c r="AN268" s="319">
        <v>0.26600000000000001</v>
      </c>
      <c r="AO268" s="315"/>
      <c r="AP268" s="317"/>
      <c r="AQ268" s="318">
        <v>0.22700000000000001</v>
      </c>
      <c r="AR268" s="319"/>
      <c r="AS268" s="317"/>
      <c r="AT268" s="318">
        <v>0.23</v>
      </c>
      <c r="AU268" s="314"/>
      <c r="AV268" s="317"/>
      <c r="AW268" s="318">
        <v>0.23</v>
      </c>
      <c r="AX268" s="314"/>
    </row>
    <row r="269" spans="1:50" s="1" customFormat="1" ht="15" hidden="1" customHeight="1" x14ac:dyDescent="0.2">
      <c r="A269" s="480"/>
      <c r="B269" s="59" t="s">
        <v>60</v>
      </c>
      <c r="C269" s="58"/>
      <c r="D269" s="315"/>
      <c r="E269" s="315"/>
      <c r="F269" s="315"/>
      <c r="G269" s="315"/>
      <c r="H269" s="315"/>
      <c r="I269" s="315"/>
      <c r="J269" s="315"/>
      <c r="K269" s="315"/>
      <c r="L269" s="315"/>
      <c r="M269" s="315"/>
      <c r="N269" s="315"/>
      <c r="O269" s="315"/>
      <c r="P269" s="315"/>
      <c r="Q269" s="480"/>
      <c r="R269" s="315"/>
      <c r="S269" s="315"/>
      <c r="T269" s="315"/>
      <c r="U269" s="480"/>
      <c r="V269" s="480"/>
      <c r="W269" s="480"/>
      <c r="X269" s="315"/>
      <c r="Y269" s="315"/>
      <c r="Z269" s="316"/>
      <c r="AA269" s="316"/>
      <c r="AB269" s="315"/>
      <c r="AC269" s="315"/>
      <c r="AD269" s="315"/>
      <c r="AE269" s="315"/>
      <c r="AF269" s="315"/>
      <c r="AG269" s="315"/>
      <c r="AH269" s="315"/>
      <c r="AI269" s="315"/>
      <c r="AJ269" s="315"/>
      <c r="AK269" s="315"/>
      <c r="AL269" s="317"/>
      <c r="AM269" s="318">
        <v>0.223</v>
      </c>
      <c r="AN269" s="319">
        <v>0.26600000000000001</v>
      </c>
      <c r="AO269" s="315"/>
      <c r="AP269" s="317"/>
      <c r="AQ269" s="318">
        <v>0.22700000000000001</v>
      </c>
      <c r="AR269" s="319"/>
      <c r="AS269" s="317"/>
      <c r="AT269" s="318">
        <v>0.23</v>
      </c>
      <c r="AU269" s="314"/>
      <c r="AV269" s="317"/>
      <c r="AW269" s="318">
        <v>0.23</v>
      </c>
      <c r="AX269" s="314"/>
    </row>
    <row r="270" spans="1:50" s="1" customFormat="1" ht="15" hidden="1" customHeight="1" x14ac:dyDescent="0.2">
      <c r="A270" s="480"/>
      <c r="B270" s="59" t="s">
        <v>61</v>
      </c>
      <c r="C270" s="58"/>
      <c r="D270" s="315"/>
      <c r="E270" s="315"/>
      <c r="F270" s="315"/>
      <c r="G270" s="315"/>
      <c r="H270" s="315"/>
      <c r="I270" s="315"/>
      <c r="J270" s="315"/>
      <c r="K270" s="315"/>
      <c r="L270" s="315"/>
      <c r="M270" s="315"/>
      <c r="N270" s="315"/>
      <c r="O270" s="315"/>
      <c r="P270" s="315"/>
      <c r="Q270" s="480"/>
      <c r="R270" s="315"/>
      <c r="S270" s="315"/>
      <c r="T270" s="315"/>
      <c r="U270" s="480"/>
      <c r="V270" s="480"/>
      <c r="W270" s="480"/>
      <c r="X270" s="315"/>
      <c r="Y270" s="315"/>
      <c r="Z270" s="316"/>
      <c r="AA270" s="316"/>
      <c r="AB270" s="315"/>
      <c r="AC270" s="315"/>
      <c r="AD270" s="315"/>
      <c r="AE270" s="315"/>
      <c r="AF270" s="315"/>
      <c r="AG270" s="315"/>
      <c r="AH270" s="315"/>
      <c r="AI270" s="315"/>
      <c r="AJ270" s="315"/>
      <c r="AK270" s="315"/>
      <c r="AL270" s="317"/>
      <c r="AM270" s="318">
        <v>0.223</v>
      </c>
      <c r="AN270" s="319">
        <v>0.26600000000000001</v>
      </c>
      <c r="AO270" s="315"/>
      <c r="AP270" s="317"/>
      <c r="AQ270" s="318">
        <v>0.22700000000000001</v>
      </c>
      <c r="AR270" s="319"/>
      <c r="AS270" s="317"/>
      <c r="AT270" s="318">
        <v>0.23</v>
      </c>
      <c r="AU270" s="314"/>
      <c r="AV270" s="317"/>
      <c r="AW270" s="318">
        <v>0.23</v>
      </c>
      <c r="AX270" s="314"/>
    </row>
    <row r="271" spans="1:50" s="1" customFormat="1" ht="15" hidden="1" customHeight="1" x14ac:dyDescent="0.2">
      <c r="A271" s="480"/>
      <c r="B271" s="59" t="s">
        <v>62</v>
      </c>
      <c r="C271" s="58"/>
      <c r="D271" s="315"/>
      <c r="E271" s="315"/>
      <c r="F271" s="315"/>
      <c r="G271" s="315"/>
      <c r="H271" s="315"/>
      <c r="I271" s="315"/>
      <c r="J271" s="315"/>
      <c r="K271" s="315"/>
      <c r="L271" s="315"/>
      <c r="M271" s="315"/>
      <c r="N271" s="315"/>
      <c r="O271" s="315"/>
      <c r="P271" s="315"/>
      <c r="Q271" s="480"/>
      <c r="R271" s="315"/>
      <c r="S271" s="315"/>
      <c r="T271" s="315"/>
      <c r="U271" s="480"/>
      <c r="V271" s="480"/>
      <c r="W271" s="480"/>
      <c r="X271" s="315"/>
      <c r="Y271" s="315"/>
      <c r="Z271" s="316"/>
      <c r="AA271" s="316"/>
      <c r="AB271" s="315"/>
      <c r="AC271" s="315"/>
      <c r="AD271" s="315"/>
      <c r="AE271" s="315"/>
      <c r="AF271" s="315"/>
      <c r="AG271" s="315"/>
      <c r="AH271" s="315"/>
      <c r="AI271" s="315"/>
      <c r="AJ271" s="315"/>
      <c r="AK271" s="315"/>
      <c r="AL271" s="317"/>
      <c r="AM271" s="318">
        <v>0.223</v>
      </c>
      <c r="AN271" s="319">
        <v>0.26600000000000001</v>
      </c>
      <c r="AO271" s="315"/>
      <c r="AP271" s="317"/>
      <c r="AQ271" s="318">
        <v>0.22700000000000001</v>
      </c>
      <c r="AR271" s="319"/>
      <c r="AS271" s="317"/>
      <c r="AT271" s="318">
        <v>0.23</v>
      </c>
      <c r="AU271" s="314"/>
      <c r="AV271" s="317"/>
      <c r="AW271" s="318">
        <v>0.23</v>
      </c>
      <c r="AX271" s="314"/>
    </row>
    <row r="272" spans="1:50" s="1" customFormat="1" ht="15" hidden="1" customHeight="1" x14ac:dyDescent="0.2">
      <c r="A272" s="480"/>
      <c r="B272" s="59" t="s">
        <v>63</v>
      </c>
      <c r="C272" s="58"/>
      <c r="D272" s="315"/>
      <c r="E272" s="315"/>
      <c r="F272" s="315"/>
      <c r="G272" s="315"/>
      <c r="H272" s="315"/>
      <c r="I272" s="315"/>
      <c r="J272" s="315"/>
      <c r="K272" s="315"/>
      <c r="L272" s="315"/>
      <c r="M272" s="315"/>
      <c r="N272" s="315"/>
      <c r="O272" s="315"/>
      <c r="P272" s="315"/>
      <c r="Q272" s="480"/>
      <c r="R272" s="315"/>
      <c r="S272" s="315"/>
      <c r="T272" s="315"/>
      <c r="U272" s="480"/>
      <c r="V272" s="480"/>
      <c r="W272" s="480"/>
      <c r="X272" s="315"/>
      <c r="Y272" s="315"/>
      <c r="Z272" s="316"/>
      <c r="AA272" s="316"/>
      <c r="AB272" s="315"/>
      <c r="AC272" s="315"/>
      <c r="AD272" s="315"/>
      <c r="AE272" s="315"/>
      <c r="AF272" s="315"/>
      <c r="AG272" s="315"/>
      <c r="AH272" s="315"/>
      <c r="AI272" s="315"/>
      <c r="AJ272" s="315"/>
      <c r="AK272" s="315"/>
      <c r="AL272" s="317"/>
      <c r="AM272" s="318">
        <v>0.223</v>
      </c>
      <c r="AN272" s="319">
        <v>0.26600000000000001</v>
      </c>
      <c r="AO272" s="315"/>
      <c r="AP272" s="317"/>
      <c r="AQ272" s="318">
        <v>0.22700000000000001</v>
      </c>
      <c r="AR272" s="319"/>
      <c r="AS272" s="317"/>
      <c r="AT272" s="318">
        <v>0.23</v>
      </c>
      <c r="AU272" s="314"/>
      <c r="AV272" s="317"/>
      <c r="AW272" s="318">
        <v>0.23</v>
      </c>
      <c r="AX272" s="314"/>
    </row>
    <row r="273" spans="1:51" s="1" customFormat="1" ht="15" hidden="1" customHeight="1" x14ac:dyDescent="0.2">
      <c r="A273" s="480"/>
      <c r="B273" s="59" t="s">
        <v>64</v>
      </c>
      <c r="C273" s="58"/>
      <c r="D273" s="315"/>
      <c r="E273" s="315"/>
      <c r="F273" s="315"/>
      <c r="G273" s="315"/>
      <c r="H273" s="315"/>
      <c r="I273" s="315"/>
      <c r="J273" s="315"/>
      <c r="K273" s="315"/>
      <c r="L273" s="315"/>
      <c r="M273" s="315"/>
      <c r="N273" s="315"/>
      <c r="O273" s="315"/>
      <c r="P273" s="315"/>
      <c r="Q273" s="480"/>
      <c r="R273" s="315"/>
      <c r="S273" s="315"/>
      <c r="T273" s="315"/>
      <c r="U273" s="480"/>
      <c r="V273" s="480"/>
      <c r="W273" s="480"/>
      <c r="X273" s="315"/>
      <c r="Y273" s="315"/>
      <c r="Z273" s="316"/>
      <c r="AA273" s="316"/>
      <c r="AB273" s="315"/>
      <c r="AC273" s="315"/>
      <c r="AD273" s="315"/>
      <c r="AE273" s="315"/>
      <c r="AF273" s="315"/>
      <c r="AG273" s="315"/>
      <c r="AH273" s="315"/>
      <c r="AI273" s="315"/>
      <c r="AJ273" s="315"/>
      <c r="AK273" s="315"/>
      <c r="AL273" s="317"/>
      <c r="AM273" s="318">
        <v>0.223</v>
      </c>
      <c r="AN273" s="319">
        <v>0.26600000000000001</v>
      </c>
      <c r="AO273" s="315"/>
      <c r="AP273" s="317"/>
      <c r="AQ273" s="318">
        <v>0.22700000000000001</v>
      </c>
      <c r="AR273" s="319"/>
      <c r="AS273" s="317"/>
      <c r="AT273" s="318">
        <v>0.23</v>
      </c>
      <c r="AU273" s="314"/>
      <c r="AV273" s="317"/>
      <c r="AW273" s="318">
        <v>0.23</v>
      </c>
      <c r="AX273" s="314"/>
    </row>
    <row r="274" spans="1:51" s="1" customFormat="1" ht="15" hidden="1" customHeight="1" x14ac:dyDescent="0.2">
      <c r="A274" s="480"/>
      <c r="B274" s="59" t="s">
        <v>65</v>
      </c>
      <c r="C274" s="58"/>
      <c r="D274" s="315"/>
      <c r="E274" s="315"/>
      <c r="F274" s="315"/>
      <c r="G274" s="315"/>
      <c r="H274" s="315"/>
      <c r="I274" s="315"/>
      <c r="J274" s="315"/>
      <c r="K274" s="315"/>
      <c r="L274" s="315"/>
      <c r="M274" s="315"/>
      <c r="N274" s="315"/>
      <c r="O274" s="315"/>
      <c r="P274" s="315"/>
      <c r="Q274" s="480"/>
      <c r="R274" s="315"/>
      <c r="S274" s="315"/>
      <c r="T274" s="315"/>
      <c r="U274" s="480"/>
      <c r="V274" s="480"/>
      <c r="W274" s="480"/>
      <c r="X274" s="315"/>
      <c r="Y274" s="315"/>
      <c r="Z274" s="316"/>
      <c r="AA274" s="316"/>
      <c r="AB274" s="315"/>
      <c r="AC274" s="315"/>
      <c r="AD274" s="315"/>
      <c r="AE274" s="315"/>
      <c r="AF274" s="315"/>
      <c r="AG274" s="315"/>
      <c r="AH274" s="315"/>
      <c r="AI274" s="315"/>
      <c r="AJ274" s="315"/>
      <c r="AK274" s="315"/>
      <c r="AL274" s="317"/>
      <c r="AM274" s="318">
        <v>0.223</v>
      </c>
      <c r="AN274" s="319">
        <v>0.26600000000000001</v>
      </c>
      <c r="AO274" s="315"/>
      <c r="AP274" s="317"/>
      <c r="AQ274" s="318">
        <v>0.22700000000000001</v>
      </c>
      <c r="AR274" s="319"/>
      <c r="AS274" s="317"/>
      <c r="AT274" s="318">
        <v>0.23</v>
      </c>
      <c r="AU274" s="314"/>
      <c r="AV274" s="317"/>
      <c r="AW274" s="318">
        <v>0.23</v>
      </c>
      <c r="AX274" s="314"/>
    </row>
    <row r="275" spans="1:51" s="1" customFormat="1" ht="15" hidden="1" customHeight="1" x14ac:dyDescent="0.2">
      <c r="A275" s="480"/>
      <c r="B275" s="59" t="s">
        <v>66</v>
      </c>
      <c r="C275" s="58"/>
      <c r="D275" s="315"/>
      <c r="E275" s="315"/>
      <c r="F275" s="315"/>
      <c r="G275" s="315"/>
      <c r="H275" s="315"/>
      <c r="I275" s="315"/>
      <c r="J275" s="315"/>
      <c r="K275" s="315"/>
      <c r="L275" s="315"/>
      <c r="M275" s="315"/>
      <c r="N275" s="315"/>
      <c r="O275" s="315"/>
      <c r="P275" s="315"/>
      <c r="Q275" s="480"/>
      <c r="R275" s="315"/>
      <c r="S275" s="315"/>
      <c r="T275" s="315"/>
      <c r="U275" s="480"/>
      <c r="V275" s="480"/>
      <c r="W275" s="480"/>
      <c r="X275" s="315"/>
      <c r="Y275" s="315"/>
      <c r="Z275" s="316"/>
      <c r="AA275" s="316"/>
      <c r="AB275" s="315"/>
      <c r="AC275" s="315"/>
      <c r="AD275" s="315"/>
      <c r="AE275" s="315"/>
      <c r="AF275" s="315"/>
      <c r="AG275" s="315"/>
      <c r="AH275" s="315"/>
      <c r="AI275" s="315"/>
      <c r="AJ275" s="315"/>
      <c r="AK275" s="315"/>
      <c r="AL275" s="317"/>
      <c r="AM275" s="318">
        <v>0.223</v>
      </c>
      <c r="AN275" s="319">
        <v>0.26600000000000001</v>
      </c>
      <c r="AO275" s="315"/>
      <c r="AP275" s="317"/>
      <c r="AQ275" s="318">
        <v>0.22700000000000001</v>
      </c>
      <c r="AR275" s="319"/>
      <c r="AS275" s="317"/>
      <c r="AT275" s="318">
        <v>0.23</v>
      </c>
      <c r="AU275" s="314"/>
      <c r="AV275" s="317"/>
      <c r="AW275" s="318">
        <v>0.23</v>
      </c>
      <c r="AX275" s="314"/>
    </row>
    <row r="276" spans="1:51" s="1" customFormat="1" ht="15" hidden="1" customHeight="1" x14ac:dyDescent="0.2">
      <c r="A276" s="480"/>
      <c r="B276" s="59" t="s">
        <v>67</v>
      </c>
      <c r="C276" s="58"/>
      <c r="D276" s="315"/>
      <c r="E276" s="315"/>
      <c r="F276" s="315"/>
      <c r="G276" s="315"/>
      <c r="H276" s="315"/>
      <c r="I276" s="315"/>
      <c r="J276" s="315"/>
      <c r="K276" s="315"/>
      <c r="L276" s="315"/>
      <c r="M276" s="315"/>
      <c r="N276" s="315"/>
      <c r="O276" s="315"/>
      <c r="P276" s="315"/>
      <c r="Q276" s="480"/>
      <c r="R276" s="315"/>
      <c r="S276" s="315"/>
      <c r="T276" s="315"/>
      <c r="U276" s="480"/>
      <c r="V276" s="480"/>
      <c r="W276" s="480"/>
      <c r="X276" s="315"/>
      <c r="Y276" s="315"/>
      <c r="Z276" s="316"/>
      <c r="AA276" s="316"/>
      <c r="AB276" s="315"/>
      <c r="AC276" s="315"/>
      <c r="AD276" s="315"/>
      <c r="AE276" s="315"/>
      <c r="AF276" s="315"/>
      <c r="AG276" s="315"/>
      <c r="AH276" s="315"/>
      <c r="AI276" s="315"/>
      <c r="AJ276" s="315"/>
      <c r="AK276" s="315"/>
      <c r="AL276" s="317"/>
      <c r="AM276" s="318">
        <v>0.223</v>
      </c>
      <c r="AN276" s="319">
        <v>0.26600000000000001</v>
      </c>
      <c r="AO276" s="315"/>
      <c r="AP276" s="317"/>
      <c r="AQ276" s="318">
        <v>0.22700000000000001</v>
      </c>
      <c r="AR276" s="319"/>
      <c r="AS276" s="317"/>
      <c r="AT276" s="318">
        <v>0.23</v>
      </c>
      <c r="AU276" s="314"/>
      <c r="AV276" s="317"/>
      <c r="AW276" s="318">
        <v>0.23</v>
      </c>
      <c r="AX276" s="314"/>
    </row>
    <row r="277" spans="1:51" s="1" customFormat="1" ht="15" hidden="1" customHeight="1" x14ac:dyDescent="0.2">
      <c r="A277" s="480"/>
      <c r="B277" s="59" t="s">
        <v>68</v>
      </c>
      <c r="C277" s="58"/>
      <c r="D277" s="315"/>
      <c r="E277" s="315"/>
      <c r="F277" s="315"/>
      <c r="G277" s="315"/>
      <c r="H277" s="315"/>
      <c r="I277" s="315"/>
      <c r="J277" s="315"/>
      <c r="K277" s="315"/>
      <c r="L277" s="315"/>
      <c r="M277" s="315"/>
      <c r="N277" s="315"/>
      <c r="O277" s="315"/>
      <c r="P277" s="315"/>
      <c r="Q277" s="480"/>
      <c r="R277" s="315"/>
      <c r="S277" s="315"/>
      <c r="T277" s="315"/>
      <c r="U277" s="480"/>
      <c r="V277" s="480"/>
      <c r="W277" s="480"/>
      <c r="X277" s="315"/>
      <c r="Y277" s="315"/>
      <c r="Z277" s="316"/>
      <c r="AA277" s="316"/>
      <c r="AB277" s="315"/>
      <c r="AC277" s="315"/>
      <c r="AD277" s="315"/>
      <c r="AE277" s="315"/>
      <c r="AF277" s="315"/>
      <c r="AG277" s="315"/>
      <c r="AH277" s="315"/>
      <c r="AI277" s="315"/>
      <c r="AJ277" s="315"/>
      <c r="AK277" s="315"/>
      <c r="AL277" s="317"/>
      <c r="AM277" s="318">
        <v>0.223</v>
      </c>
      <c r="AN277" s="319">
        <v>0.26600000000000001</v>
      </c>
      <c r="AO277" s="315"/>
      <c r="AP277" s="317"/>
      <c r="AQ277" s="318">
        <v>0.22700000000000001</v>
      </c>
      <c r="AR277" s="319"/>
      <c r="AS277" s="317"/>
      <c r="AT277" s="318">
        <v>0.23</v>
      </c>
      <c r="AU277" s="314"/>
      <c r="AV277" s="317"/>
      <c r="AW277" s="318">
        <v>0.23</v>
      </c>
      <c r="AX277" s="314"/>
    </row>
    <row r="278" spans="1:51" s="1" customFormat="1" ht="15" hidden="1" customHeight="1" x14ac:dyDescent="0.2">
      <c r="A278" s="480"/>
      <c r="B278" s="59" t="s">
        <v>69</v>
      </c>
      <c r="C278" s="58"/>
      <c r="D278" s="315"/>
      <c r="E278" s="315"/>
      <c r="F278" s="315"/>
      <c r="G278" s="315"/>
      <c r="H278" s="315"/>
      <c r="I278" s="315"/>
      <c r="J278" s="315"/>
      <c r="K278" s="315"/>
      <c r="L278" s="315"/>
      <c r="M278" s="315"/>
      <c r="N278" s="315"/>
      <c r="O278" s="315"/>
      <c r="P278" s="315"/>
      <c r="Q278" s="480"/>
      <c r="R278" s="315"/>
      <c r="S278" s="315"/>
      <c r="T278" s="315"/>
      <c r="U278" s="480"/>
      <c r="V278" s="480"/>
      <c r="W278" s="480"/>
      <c r="X278" s="315"/>
      <c r="Y278" s="315"/>
      <c r="Z278" s="316"/>
      <c r="AA278" s="316"/>
      <c r="AB278" s="315"/>
      <c r="AC278" s="315"/>
      <c r="AD278" s="315"/>
      <c r="AE278" s="315"/>
      <c r="AF278" s="315"/>
      <c r="AG278" s="315"/>
      <c r="AH278" s="315"/>
      <c r="AI278" s="315"/>
      <c r="AJ278" s="315"/>
      <c r="AK278" s="315"/>
      <c r="AL278" s="317"/>
      <c r="AM278" s="318">
        <v>0.223</v>
      </c>
      <c r="AN278" s="319">
        <v>0.26600000000000001</v>
      </c>
      <c r="AO278" s="315"/>
      <c r="AP278" s="317"/>
      <c r="AQ278" s="318">
        <v>0.22700000000000001</v>
      </c>
      <c r="AR278" s="319"/>
      <c r="AS278" s="317"/>
      <c r="AT278" s="318">
        <v>0.23</v>
      </c>
      <c r="AU278" s="314"/>
      <c r="AV278" s="317"/>
      <c r="AW278" s="318">
        <v>0.23</v>
      </c>
      <c r="AX278" s="314"/>
    </row>
    <row r="279" spans="1:51" s="1" customFormat="1" ht="15" hidden="1" customHeight="1" x14ac:dyDescent="0.2">
      <c r="A279" s="480"/>
      <c r="B279" s="59" t="s">
        <v>70</v>
      </c>
      <c r="C279" s="58"/>
      <c r="D279" s="315"/>
      <c r="E279" s="315"/>
      <c r="F279" s="315"/>
      <c r="G279" s="315"/>
      <c r="H279" s="315"/>
      <c r="I279" s="315"/>
      <c r="J279" s="315"/>
      <c r="K279" s="315"/>
      <c r="L279" s="315"/>
      <c r="M279" s="315"/>
      <c r="N279" s="315"/>
      <c r="O279" s="315"/>
      <c r="P279" s="315"/>
      <c r="Q279" s="480"/>
      <c r="R279" s="315"/>
      <c r="S279" s="315"/>
      <c r="T279" s="315"/>
      <c r="U279" s="480"/>
      <c r="V279" s="480"/>
      <c r="W279" s="480"/>
      <c r="X279" s="315"/>
      <c r="Y279" s="315"/>
      <c r="Z279" s="316"/>
      <c r="AA279" s="316"/>
      <c r="AB279" s="315"/>
      <c r="AC279" s="315"/>
      <c r="AD279" s="315"/>
      <c r="AE279" s="315"/>
      <c r="AF279" s="315"/>
      <c r="AG279" s="315"/>
      <c r="AH279" s="315"/>
      <c r="AI279" s="315"/>
      <c r="AJ279" s="315"/>
      <c r="AK279" s="315"/>
      <c r="AL279" s="317"/>
      <c r="AM279" s="318">
        <v>0.223</v>
      </c>
      <c r="AN279" s="319">
        <v>0.26600000000000001</v>
      </c>
      <c r="AO279" s="315"/>
      <c r="AP279" s="317"/>
      <c r="AQ279" s="318">
        <v>0.22700000000000001</v>
      </c>
      <c r="AR279" s="319"/>
      <c r="AS279" s="317"/>
      <c r="AT279" s="318">
        <v>0.23</v>
      </c>
      <c r="AU279" s="314"/>
      <c r="AV279" s="317"/>
      <c r="AW279" s="318">
        <v>0.23</v>
      </c>
      <c r="AX279" s="314"/>
    </row>
    <row r="280" spans="1:51" s="1" customFormat="1" ht="15" hidden="1" customHeight="1" x14ac:dyDescent="0.2">
      <c r="A280" s="480"/>
      <c r="B280" s="59" t="s">
        <v>71</v>
      </c>
      <c r="C280" s="58"/>
      <c r="D280" s="315"/>
      <c r="E280" s="315"/>
      <c r="F280" s="315"/>
      <c r="G280" s="315"/>
      <c r="H280" s="315"/>
      <c r="I280" s="315"/>
      <c r="J280" s="315"/>
      <c r="K280" s="315"/>
      <c r="L280" s="315"/>
      <c r="M280" s="315"/>
      <c r="N280" s="315"/>
      <c r="O280" s="315"/>
      <c r="P280" s="315"/>
      <c r="Q280" s="480"/>
      <c r="R280" s="315"/>
      <c r="S280" s="315"/>
      <c r="T280" s="315"/>
      <c r="U280" s="480"/>
      <c r="V280" s="480"/>
      <c r="W280" s="480"/>
      <c r="X280" s="315"/>
      <c r="Y280" s="315"/>
      <c r="Z280" s="316"/>
      <c r="AA280" s="316"/>
      <c r="AB280" s="315"/>
      <c r="AC280" s="315"/>
      <c r="AD280" s="315"/>
      <c r="AE280" s="315"/>
      <c r="AF280" s="315"/>
      <c r="AG280" s="315"/>
      <c r="AH280" s="315"/>
      <c r="AI280" s="315"/>
      <c r="AJ280" s="315"/>
      <c r="AK280" s="315"/>
      <c r="AL280" s="317"/>
      <c r="AM280" s="318">
        <v>0.223</v>
      </c>
      <c r="AN280" s="319">
        <v>0.26600000000000001</v>
      </c>
      <c r="AO280" s="315"/>
      <c r="AP280" s="317"/>
      <c r="AQ280" s="318">
        <v>0.22700000000000001</v>
      </c>
      <c r="AR280" s="319"/>
      <c r="AS280" s="317"/>
      <c r="AT280" s="318">
        <v>0.23</v>
      </c>
      <c r="AU280" s="314"/>
      <c r="AV280" s="317"/>
      <c r="AW280" s="318">
        <v>0.23</v>
      </c>
      <c r="AX280" s="314"/>
    </row>
    <row r="281" spans="1:51" s="1" customFormat="1" ht="15" hidden="1" customHeight="1" x14ac:dyDescent="0.2">
      <c r="A281" s="480"/>
      <c r="B281" s="59" t="s">
        <v>72</v>
      </c>
      <c r="C281" s="58"/>
      <c r="D281" s="315"/>
      <c r="E281" s="315"/>
      <c r="F281" s="315"/>
      <c r="G281" s="315"/>
      <c r="H281" s="315"/>
      <c r="I281" s="315"/>
      <c r="J281" s="315"/>
      <c r="K281" s="315"/>
      <c r="L281" s="315"/>
      <c r="M281" s="315"/>
      <c r="N281" s="315"/>
      <c r="O281" s="315"/>
      <c r="P281" s="315"/>
      <c r="Q281" s="480"/>
      <c r="R281" s="315"/>
      <c r="S281" s="315"/>
      <c r="T281" s="315"/>
      <c r="U281" s="480"/>
      <c r="V281" s="480"/>
      <c r="W281" s="480"/>
      <c r="X281" s="315"/>
      <c r="Y281" s="315"/>
      <c r="Z281" s="316"/>
      <c r="AA281" s="316"/>
      <c r="AB281" s="315"/>
      <c r="AC281" s="315"/>
      <c r="AD281" s="315"/>
      <c r="AE281" s="315"/>
      <c r="AF281" s="315"/>
      <c r="AG281" s="315"/>
      <c r="AH281" s="315"/>
      <c r="AI281" s="315"/>
      <c r="AJ281" s="315"/>
      <c r="AK281" s="315"/>
      <c r="AL281" s="317"/>
      <c r="AM281" s="318">
        <v>0.223</v>
      </c>
      <c r="AN281" s="319">
        <v>0.26600000000000001</v>
      </c>
      <c r="AO281" s="315"/>
      <c r="AP281" s="317"/>
      <c r="AQ281" s="318">
        <v>0.22700000000000001</v>
      </c>
      <c r="AR281" s="319"/>
      <c r="AS281" s="317"/>
      <c r="AT281" s="318">
        <v>0.23</v>
      </c>
      <c r="AU281" s="314"/>
      <c r="AV281" s="317"/>
      <c r="AW281" s="318">
        <v>0.23</v>
      </c>
      <c r="AX281" s="314"/>
    </row>
    <row r="282" spans="1:51" s="1" customFormat="1" ht="15" hidden="1" customHeight="1" x14ac:dyDescent="0.2">
      <c r="A282" s="480"/>
      <c r="B282" s="59" t="s">
        <v>73</v>
      </c>
      <c r="C282" s="58"/>
      <c r="D282" s="315"/>
      <c r="E282" s="315"/>
      <c r="F282" s="315"/>
      <c r="G282" s="315"/>
      <c r="H282" s="315"/>
      <c r="I282" s="315"/>
      <c r="J282" s="315"/>
      <c r="K282" s="315"/>
      <c r="L282" s="315"/>
      <c r="M282" s="315"/>
      <c r="N282" s="315"/>
      <c r="O282" s="315"/>
      <c r="P282" s="315"/>
      <c r="Q282" s="480"/>
      <c r="R282" s="315"/>
      <c r="S282" s="315"/>
      <c r="T282" s="315"/>
      <c r="U282" s="480"/>
      <c r="V282" s="480"/>
      <c r="W282" s="480"/>
      <c r="X282" s="315"/>
      <c r="Y282" s="315"/>
      <c r="Z282" s="316"/>
      <c r="AA282" s="316"/>
      <c r="AB282" s="315"/>
      <c r="AC282" s="315"/>
      <c r="AD282" s="315"/>
      <c r="AE282" s="315"/>
      <c r="AF282" s="315"/>
      <c r="AG282" s="315"/>
      <c r="AH282" s="315"/>
      <c r="AI282" s="315"/>
      <c r="AJ282" s="315"/>
      <c r="AK282" s="315"/>
      <c r="AL282" s="317"/>
      <c r="AM282" s="318">
        <v>0.223</v>
      </c>
      <c r="AN282" s="319">
        <v>0.26600000000000001</v>
      </c>
      <c r="AO282" s="315"/>
      <c r="AP282" s="317"/>
      <c r="AQ282" s="318">
        <v>0.22700000000000001</v>
      </c>
      <c r="AR282" s="319"/>
      <c r="AS282" s="317"/>
      <c r="AT282" s="318">
        <v>0.23</v>
      </c>
      <c r="AU282" s="314"/>
      <c r="AV282" s="317"/>
      <c r="AW282" s="318">
        <v>0.23</v>
      </c>
      <c r="AX282" s="314"/>
    </row>
    <row r="283" spans="1:51" s="1" customFormat="1" ht="15" hidden="1" customHeight="1" x14ac:dyDescent="0.2">
      <c r="A283" s="480"/>
      <c r="B283" s="59" t="s">
        <v>74</v>
      </c>
      <c r="C283" s="58"/>
      <c r="D283" s="315"/>
      <c r="E283" s="315"/>
      <c r="F283" s="315"/>
      <c r="G283" s="315"/>
      <c r="H283" s="315"/>
      <c r="I283" s="315"/>
      <c r="J283" s="315"/>
      <c r="K283" s="315"/>
      <c r="L283" s="315"/>
      <c r="M283" s="315"/>
      <c r="N283" s="315"/>
      <c r="O283" s="315"/>
      <c r="P283" s="315"/>
      <c r="Q283" s="480"/>
      <c r="R283" s="315"/>
      <c r="S283" s="315"/>
      <c r="T283" s="315"/>
      <c r="U283" s="480"/>
      <c r="V283" s="480"/>
      <c r="W283" s="480"/>
      <c r="X283" s="315"/>
      <c r="Y283" s="315"/>
      <c r="Z283" s="316"/>
      <c r="AA283" s="316"/>
      <c r="AB283" s="315"/>
      <c r="AC283" s="315"/>
      <c r="AD283" s="315"/>
      <c r="AE283" s="315"/>
      <c r="AF283" s="315"/>
      <c r="AG283" s="315"/>
      <c r="AH283" s="315"/>
      <c r="AI283" s="315"/>
      <c r="AJ283" s="315"/>
      <c r="AK283" s="315"/>
      <c r="AL283" s="317"/>
      <c r="AM283" s="318">
        <v>0.223</v>
      </c>
      <c r="AN283" s="319">
        <v>0.26600000000000001</v>
      </c>
      <c r="AO283" s="315"/>
      <c r="AP283" s="317"/>
      <c r="AQ283" s="318">
        <v>0.22700000000000001</v>
      </c>
      <c r="AR283" s="319"/>
      <c r="AS283" s="317"/>
      <c r="AT283" s="318">
        <v>0.23</v>
      </c>
      <c r="AU283" s="314"/>
      <c r="AV283" s="317"/>
      <c r="AW283" s="318">
        <v>0.23</v>
      </c>
      <c r="AX283" s="314"/>
    </row>
    <row r="284" spans="1:51" s="1" customFormat="1" ht="15" hidden="1" customHeight="1" x14ac:dyDescent="0.2">
      <c r="A284" s="480"/>
      <c r="B284" s="59" t="s">
        <v>75</v>
      </c>
      <c r="C284" s="58"/>
      <c r="D284" s="315"/>
      <c r="E284" s="315"/>
      <c r="F284" s="315"/>
      <c r="G284" s="315"/>
      <c r="H284" s="315"/>
      <c r="I284" s="315"/>
      <c r="J284" s="315"/>
      <c r="K284" s="315"/>
      <c r="L284" s="315"/>
      <c r="M284" s="315"/>
      <c r="N284" s="315"/>
      <c r="O284" s="315"/>
      <c r="P284" s="315"/>
      <c r="Q284" s="480"/>
      <c r="R284" s="315"/>
      <c r="S284" s="315"/>
      <c r="T284" s="315"/>
      <c r="U284" s="480"/>
      <c r="V284" s="480"/>
      <c r="W284" s="480"/>
      <c r="X284" s="315"/>
      <c r="Y284" s="315"/>
      <c r="Z284" s="316"/>
      <c r="AA284" s="316"/>
      <c r="AB284" s="315"/>
      <c r="AC284" s="315"/>
      <c r="AD284" s="315"/>
      <c r="AE284" s="315"/>
      <c r="AF284" s="315"/>
      <c r="AG284" s="315"/>
      <c r="AH284" s="315"/>
      <c r="AI284" s="315"/>
      <c r="AJ284" s="315"/>
      <c r="AK284" s="315"/>
      <c r="AL284" s="317"/>
      <c r="AM284" s="318">
        <v>0.223</v>
      </c>
      <c r="AN284" s="319">
        <v>0.26600000000000001</v>
      </c>
      <c r="AO284" s="315"/>
      <c r="AP284" s="317"/>
      <c r="AQ284" s="318">
        <v>0.22700000000000001</v>
      </c>
      <c r="AR284" s="319"/>
      <c r="AS284" s="317"/>
      <c r="AT284" s="318">
        <v>0.23</v>
      </c>
      <c r="AU284" s="314"/>
      <c r="AV284" s="317"/>
      <c r="AW284" s="318">
        <v>0.23</v>
      </c>
      <c r="AX284" s="314"/>
    </row>
    <row r="285" spans="1:51" s="1" customFormat="1" ht="15" hidden="1" customHeight="1" x14ac:dyDescent="0.2">
      <c r="A285" s="480"/>
      <c r="B285" s="59" t="s">
        <v>76</v>
      </c>
      <c r="C285" s="58"/>
      <c r="D285" s="315"/>
      <c r="E285" s="315"/>
      <c r="F285" s="315"/>
      <c r="G285" s="315"/>
      <c r="H285" s="315"/>
      <c r="I285" s="315"/>
      <c r="J285" s="315"/>
      <c r="K285" s="315"/>
      <c r="L285" s="315"/>
      <c r="M285" s="315"/>
      <c r="N285" s="315"/>
      <c r="O285" s="315"/>
      <c r="P285" s="315"/>
      <c r="Q285" s="480"/>
      <c r="R285" s="315"/>
      <c r="S285" s="315"/>
      <c r="T285" s="315"/>
      <c r="U285" s="480"/>
      <c r="V285" s="480"/>
      <c r="W285" s="480"/>
      <c r="X285" s="315"/>
      <c r="Y285" s="315"/>
      <c r="Z285" s="316"/>
      <c r="AA285" s="316"/>
      <c r="AB285" s="315"/>
      <c r="AC285" s="315"/>
      <c r="AD285" s="315"/>
      <c r="AE285" s="315"/>
      <c r="AF285" s="315"/>
      <c r="AG285" s="315"/>
      <c r="AH285" s="315"/>
      <c r="AI285" s="315"/>
      <c r="AJ285" s="315"/>
      <c r="AK285" s="315"/>
      <c r="AL285" s="317"/>
      <c r="AM285" s="318">
        <v>0.223</v>
      </c>
      <c r="AN285" s="319">
        <v>0.26600000000000001</v>
      </c>
      <c r="AO285" s="315"/>
      <c r="AP285" s="317"/>
      <c r="AQ285" s="318">
        <v>0.22700000000000001</v>
      </c>
      <c r="AR285" s="319"/>
      <c r="AS285" s="317"/>
      <c r="AT285" s="318">
        <v>0.23</v>
      </c>
      <c r="AU285" s="314"/>
      <c r="AV285" s="317"/>
      <c r="AW285" s="318">
        <v>0.23</v>
      </c>
      <c r="AX285" s="314"/>
    </row>
    <row r="286" spans="1:51" s="1" customFormat="1" ht="15" hidden="1" customHeight="1" x14ac:dyDescent="0.2">
      <c r="A286" s="480"/>
      <c r="B286" s="59" t="s">
        <v>77</v>
      </c>
      <c r="C286" s="58"/>
      <c r="D286" s="315"/>
      <c r="E286" s="315"/>
      <c r="F286" s="315"/>
      <c r="G286" s="315"/>
      <c r="H286" s="315"/>
      <c r="I286" s="315"/>
      <c r="J286" s="315"/>
      <c r="K286" s="315"/>
      <c r="L286" s="315"/>
      <c r="M286" s="315"/>
      <c r="N286" s="315"/>
      <c r="O286" s="315"/>
      <c r="P286" s="315"/>
      <c r="Q286" s="480"/>
      <c r="R286" s="315"/>
      <c r="S286" s="315"/>
      <c r="T286" s="315"/>
      <c r="U286" s="480"/>
      <c r="V286" s="480"/>
      <c r="W286" s="480"/>
      <c r="X286" s="315"/>
      <c r="Y286" s="315"/>
      <c r="Z286" s="316"/>
      <c r="AA286" s="316"/>
      <c r="AB286" s="315"/>
      <c r="AC286" s="315"/>
      <c r="AD286" s="315"/>
      <c r="AE286" s="315"/>
      <c r="AF286" s="315"/>
      <c r="AG286" s="315"/>
      <c r="AH286" s="315"/>
      <c r="AI286" s="315"/>
      <c r="AJ286" s="315"/>
      <c r="AK286" s="315"/>
      <c r="AL286" s="317"/>
      <c r="AM286" s="318">
        <v>0.223</v>
      </c>
      <c r="AN286" s="319">
        <v>0.26600000000000001</v>
      </c>
      <c r="AO286" s="315"/>
      <c r="AP286" s="317"/>
      <c r="AQ286" s="318">
        <v>0.22700000000000001</v>
      </c>
      <c r="AR286" s="319"/>
      <c r="AS286" s="317"/>
      <c r="AT286" s="318">
        <v>0.23</v>
      </c>
      <c r="AU286" s="314"/>
      <c r="AV286" s="317"/>
      <c r="AW286" s="318">
        <v>0.23</v>
      </c>
      <c r="AX286" s="314"/>
      <c r="AY286" s="315"/>
    </row>
    <row r="287" spans="1:51" s="1" customFormat="1" ht="15" hidden="1" customHeight="1" x14ac:dyDescent="0.2">
      <c r="A287" s="480"/>
      <c r="B287" s="59" t="s">
        <v>78</v>
      </c>
      <c r="C287" s="58"/>
      <c r="D287" s="315"/>
      <c r="E287" s="315"/>
      <c r="F287" s="315"/>
      <c r="G287" s="315"/>
      <c r="H287" s="315"/>
      <c r="I287" s="315"/>
      <c r="J287" s="315"/>
      <c r="K287" s="315"/>
      <c r="L287" s="315"/>
      <c r="M287" s="315"/>
      <c r="N287" s="315"/>
      <c r="O287" s="315"/>
      <c r="P287" s="315"/>
      <c r="Q287" s="480"/>
      <c r="R287" s="315"/>
      <c r="S287" s="315"/>
      <c r="T287" s="315"/>
      <c r="U287" s="480"/>
      <c r="V287" s="480"/>
      <c r="W287" s="480"/>
      <c r="X287" s="315"/>
      <c r="Y287" s="315"/>
      <c r="Z287" s="316"/>
      <c r="AA287" s="316"/>
      <c r="AB287" s="315"/>
      <c r="AC287" s="315"/>
      <c r="AD287" s="315"/>
      <c r="AE287" s="315"/>
      <c r="AF287" s="315"/>
      <c r="AG287" s="315"/>
      <c r="AH287" s="315"/>
      <c r="AI287" s="315"/>
      <c r="AJ287" s="315"/>
      <c r="AK287" s="315"/>
      <c r="AL287" s="317"/>
      <c r="AM287" s="318">
        <v>0.223</v>
      </c>
      <c r="AN287" s="319">
        <v>0.26600000000000001</v>
      </c>
      <c r="AO287" s="315"/>
      <c r="AP287" s="317"/>
      <c r="AQ287" s="318">
        <v>0.22700000000000001</v>
      </c>
      <c r="AR287" s="319"/>
      <c r="AS287" s="317"/>
      <c r="AT287" s="318">
        <v>0.23</v>
      </c>
      <c r="AU287" s="314"/>
      <c r="AV287" s="317"/>
      <c r="AW287" s="318">
        <v>0.23</v>
      </c>
      <c r="AX287" s="314"/>
      <c r="AY287" s="315"/>
    </row>
    <row r="288" spans="1:51" s="1" customFormat="1" ht="15" hidden="1" customHeight="1" x14ac:dyDescent="0.2">
      <c r="A288" s="480"/>
      <c r="B288" s="59" t="s">
        <v>79</v>
      </c>
      <c r="C288" s="58"/>
      <c r="D288" s="315"/>
      <c r="E288" s="315"/>
      <c r="F288" s="315"/>
      <c r="G288" s="315"/>
      <c r="H288" s="315"/>
      <c r="I288" s="315"/>
      <c r="J288" s="315"/>
      <c r="K288" s="315"/>
      <c r="L288" s="315"/>
      <c r="M288" s="315"/>
      <c r="N288" s="315"/>
      <c r="O288" s="315"/>
      <c r="P288" s="315"/>
      <c r="Q288" s="480"/>
      <c r="R288" s="315"/>
      <c r="S288" s="315"/>
      <c r="T288" s="315"/>
      <c r="U288" s="480"/>
      <c r="V288" s="480"/>
      <c r="W288" s="480"/>
      <c r="X288" s="315"/>
      <c r="Y288" s="315"/>
      <c r="Z288" s="316"/>
      <c r="AA288" s="316"/>
      <c r="AB288" s="315"/>
      <c r="AC288" s="315"/>
      <c r="AD288" s="315"/>
      <c r="AE288" s="315"/>
      <c r="AF288" s="315"/>
      <c r="AG288" s="315"/>
      <c r="AH288" s="315"/>
      <c r="AI288" s="315"/>
      <c r="AJ288" s="315"/>
      <c r="AK288" s="315"/>
      <c r="AL288" s="317"/>
      <c r="AM288" s="318">
        <v>0.223</v>
      </c>
      <c r="AN288" s="319">
        <v>0.26600000000000001</v>
      </c>
      <c r="AO288" s="315"/>
      <c r="AP288" s="317"/>
      <c r="AQ288" s="318">
        <v>0.22700000000000001</v>
      </c>
      <c r="AR288" s="319"/>
      <c r="AS288" s="317"/>
      <c r="AT288" s="318">
        <v>0.23</v>
      </c>
      <c r="AU288" s="314"/>
      <c r="AV288" s="317"/>
      <c r="AW288" s="318">
        <v>0.23</v>
      </c>
      <c r="AX288" s="314"/>
      <c r="AY288" s="315"/>
    </row>
    <row r="289" spans="1:51" s="1" customFormat="1" ht="15" hidden="1" customHeight="1" x14ac:dyDescent="0.2">
      <c r="A289" s="480"/>
      <c r="B289" s="59" t="s">
        <v>80</v>
      </c>
      <c r="C289" s="58"/>
      <c r="D289" s="315"/>
      <c r="E289" s="315"/>
      <c r="F289" s="315"/>
      <c r="G289" s="315"/>
      <c r="H289" s="315"/>
      <c r="I289" s="315"/>
      <c r="J289" s="315"/>
      <c r="K289" s="315"/>
      <c r="L289" s="315"/>
      <c r="M289" s="315"/>
      <c r="N289" s="315"/>
      <c r="O289" s="315"/>
      <c r="P289" s="315"/>
      <c r="Q289" s="480"/>
      <c r="R289" s="315"/>
      <c r="S289" s="315"/>
      <c r="T289" s="315"/>
      <c r="U289" s="480"/>
      <c r="V289" s="480"/>
      <c r="W289" s="480"/>
      <c r="X289" s="315"/>
      <c r="Y289" s="315"/>
      <c r="Z289" s="316"/>
      <c r="AA289" s="316"/>
      <c r="AB289" s="315"/>
      <c r="AC289" s="315"/>
      <c r="AD289" s="315"/>
      <c r="AE289" s="315"/>
      <c r="AF289" s="315"/>
      <c r="AG289" s="315"/>
      <c r="AH289" s="315"/>
      <c r="AI289" s="315"/>
      <c r="AJ289" s="315"/>
      <c r="AK289" s="315"/>
      <c r="AL289" s="317"/>
      <c r="AM289" s="318">
        <v>0.223</v>
      </c>
      <c r="AN289" s="319">
        <v>0.26600000000000001</v>
      </c>
      <c r="AO289" s="315"/>
      <c r="AP289" s="317"/>
      <c r="AQ289" s="318">
        <v>0.22700000000000001</v>
      </c>
      <c r="AR289" s="319"/>
      <c r="AS289" s="317"/>
      <c r="AT289" s="318">
        <v>0.23</v>
      </c>
      <c r="AU289" s="314"/>
      <c r="AV289" s="317"/>
      <c r="AW289" s="318">
        <v>0.23</v>
      </c>
      <c r="AX289" s="314"/>
      <c r="AY289" s="315"/>
    </row>
    <row r="290" spans="1:51" s="1" customFormat="1" ht="15" hidden="1" customHeight="1" x14ac:dyDescent="0.2">
      <c r="A290" s="480"/>
      <c r="B290" s="59" t="s">
        <v>81</v>
      </c>
      <c r="C290" s="58"/>
      <c r="D290" s="315"/>
      <c r="E290" s="315"/>
      <c r="F290" s="315"/>
      <c r="G290" s="315"/>
      <c r="H290" s="315"/>
      <c r="I290" s="315"/>
      <c r="J290" s="315"/>
      <c r="K290" s="315"/>
      <c r="L290" s="315"/>
      <c r="M290" s="315"/>
      <c r="N290" s="315"/>
      <c r="O290" s="315"/>
      <c r="P290" s="315"/>
      <c r="Q290" s="480"/>
      <c r="R290" s="315"/>
      <c r="S290" s="315"/>
      <c r="T290" s="315"/>
      <c r="U290" s="480"/>
      <c r="V290" s="480"/>
      <c r="W290" s="480"/>
      <c r="X290" s="315"/>
      <c r="Y290" s="315"/>
      <c r="Z290" s="316"/>
      <c r="AA290" s="316"/>
      <c r="AB290" s="315"/>
      <c r="AC290" s="315"/>
      <c r="AD290" s="315"/>
      <c r="AE290" s="315"/>
      <c r="AF290" s="315"/>
      <c r="AG290" s="315"/>
      <c r="AH290" s="315"/>
      <c r="AI290" s="315"/>
      <c r="AJ290" s="315"/>
      <c r="AK290" s="315"/>
      <c r="AL290" s="317"/>
      <c r="AM290" s="318">
        <v>0.223</v>
      </c>
      <c r="AN290" s="319">
        <v>0.26600000000000001</v>
      </c>
      <c r="AO290" s="315"/>
      <c r="AP290" s="317"/>
      <c r="AQ290" s="318">
        <v>0.22700000000000001</v>
      </c>
      <c r="AR290" s="319"/>
      <c r="AS290" s="317"/>
      <c r="AT290" s="318">
        <v>0.23</v>
      </c>
      <c r="AU290" s="314"/>
      <c r="AV290" s="317"/>
      <c r="AW290" s="318">
        <v>0.23</v>
      </c>
      <c r="AX290" s="314"/>
      <c r="AY290" s="315"/>
    </row>
    <row r="291" spans="1:51" s="1" customFormat="1" ht="15" hidden="1" customHeight="1" x14ac:dyDescent="0.2">
      <c r="A291" s="480"/>
      <c r="B291" s="59" t="s">
        <v>82</v>
      </c>
      <c r="C291" s="58"/>
      <c r="D291" s="315"/>
      <c r="E291" s="315"/>
      <c r="F291" s="315"/>
      <c r="G291" s="315"/>
      <c r="H291" s="315"/>
      <c r="I291" s="315"/>
      <c r="J291" s="315"/>
      <c r="K291" s="315"/>
      <c r="L291" s="315"/>
      <c r="M291" s="315"/>
      <c r="N291" s="315"/>
      <c r="O291" s="315"/>
      <c r="P291" s="315"/>
      <c r="Q291" s="480"/>
      <c r="R291" s="315"/>
      <c r="S291" s="315"/>
      <c r="T291" s="315"/>
      <c r="U291" s="480"/>
      <c r="V291" s="480"/>
      <c r="W291" s="480"/>
      <c r="X291" s="315"/>
      <c r="Y291" s="315"/>
      <c r="Z291" s="316"/>
      <c r="AA291" s="316"/>
      <c r="AB291" s="315"/>
      <c r="AC291" s="315"/>
      <c r="AD291" s="315"/>
      <c r="AE291" s="315"/>
      <c r="AF291" s="315"/>
      <c r="AG291" s="315"/>
      <c r="AH291" s="315"/>
      <c r="AI291" s="315"/>
      <c r="AJ291" s="315"/>
      <c r="AK291" s="315"/>
      <c r="AL291" s="317"/>
      <c r="AM291" s="318">
        <v>0.223</v>
      </c>
      <c r="AN291" s="319">
        <v>0.26600000000000001</v>
      </c>
      <c r="AO291" s="315"/>
      <c r="AP291" s="317"/>
      <c r="AQ291" s="318">
        <v>0.22700000000000001</v>
      </c>
      <c r="AR291" s="319"/>
      <c r="AS291" s="317"/>
      <c r="AT291" s="318">
        <v>0.23</v>
      </c>
      <c r="AU291" s="314"/>
      <c r="AV291" s="317"/>
      <c r="AW291" s="318">
        <v>0.23</v>
      </c>
      <c r="AX291" s="314"/>
      <c r="AY291" s="315"/>
    </row>
    <row r="292" spans="1:51" s="1" customFormat="1" ht="15" hidden="1" customHeight="1" x14ac:dyDescent="0.2">
      <c r="A292" s="480"/>
      <c r="B292" s="59" t="s">
        <v>83</v>
      </c>
      <c r="C292" s="58"/>
      <c r="D292" s="315"/>
      <c r="E292" s="315"/>
      <c r="F292" s="315"/>
      <c r="G292" s="315"/>
      <c r="H292" s="315"/>
      <c r="I292" s="315"/>
      <c r="J292" s="315"/>
      <c r="K292" s="315"/>
      <c r="L292" s="315"/>
      <c r="M292" s="315"/>
      <c r="N292" s="315"/>
      <c r="O292" s="315"/>
      <c r="P292" s="315"/>
      <c r="Q292" s="480"/>
      <c r="R292" s="315"/>
      <c r="S292" s="315"/>
      <c r="T292" s="315"/>
      <c r="U292" s="480"/>
      <c r="V292" s="480"/>
      <c r="W292" s="480"/>
      <c r="X292" s="315"/>
      <c r="Y292" s="315"/>
      <c r="Z292" s="316"/>
      <c r="AA292" s="316"/>
      <c r="AB292" s="315"/>
      <c r="AC292" s="315"/>
      <c r="AD292" s="315"/>
      <c r="AE292" s="315"/>
      <c r="AF292" s="315"/>
      <c r="AG292" s="315"/>
      <c r="AH292" s="315"/>
      <c r="AI292" s="315"/>
      <c r="AJ292" s="315"/>
      <c r="AK292" s="315"/>
      <c r="AL292" s="317"/>
      <c r="AM292" s="318">
        <v>0.223</v>
      </c>
      <c r="AN292" s="319">
        <v>0.26600000000000001</v>
      </c>
      <c r="AO292" s="315"/>
      <c r="AP292" s="317"/>
      <c r="AQ292" s="318">
        <v>0.22700000000000001</v>
      </c>
      <c r="AR292" s="319"/>
      <c r="AS292" s="317"/>
      <c r="AT292" s="318">
        <v>0.23</v>
      </c>
      <c r="AU292" s="314"/>
      <c r="AV292" s="317"/>
      <c r="AW292" s="318">
        <v>0.23</v>
      </c>
      <c r="AX292" s="314"/>
      <c r="AY292" s="315"/>
    </row>
    <row r="293" spans="1:51" s="1" customFormat="1" ht="15" hidden="1" customHeight="1" x14ac:dyDescent="0.2">
      <c r="A293" s="480"/>
      <c r="B293" s="59" t="s">
        <v>84</v>
      </c>
      <c r="C293" s="58"/>
      <c r="D293" s="315"/>
      <c r="E293" s="315"/>
      <c r="F293" s="315"/>
      <c r="G293" s="315"/>
      <c r="H293" s="315"/>
      <c r="I293" s="315"/>
      <c r="J293" s="315"/>
      <c r="K293" s="315"/>
      <c r="L293" s="315"/>
      <c r="M293" s="315"/>
      <c r="N293" s="315"/>
      <c r="O293" s="315"/>
      <c r="P293" s="315"/>
      <c r="Q293" s="480"/>
      <c r="R293" s="315"/>
      <c r="S293" s="315"/>
      <c r="T293" s="315"/>
      <c r="U293" s="480"/>
      <c r="V293" s="480"/>
      <c r="W293" s="480"/>
      <c r="X293" s="315"/>
      <c r="Y293" s="315"/>
      <c r="Z293" s="316"/>
      <c r="AA293" s="316"/>
      <c r="AB293" s="315"/>
      <c r="AC293" s="315"/>
      <c r="AD293" s="315"/>
      <c r="AE293" s="315"/>
      <c r="AF293" s="315"/>
      <c r="AG293" s="315"/>
      <c r="AH293" s="315"/>
      <c r="AI293" s="315"/>
      <c r="AJ293" s="315"/>
      <c r="AK293" s="315"/>
      <c r="AL293" s="317"/>
      <c r="AM293" s="318">
        <v>0.223</v>
      </c>
      <c r="AN293" s="319">
        <v>0.26600000000000001</v>
      </c>
      <c r="AO293" s="315"/>
      <c r="AP293" s="317"/>
      <c r="AQ293" s="318">
        <v>0.22700000000000001</v>
      </c>
      <c r="AR293" s="319"/>
      <c r="AS293" s="317"/>
      <c r="AT293" s="318">
        <v>0.23</v>
      </c>
      <c r="AU293" s="314"/>
      <c r="AV293" s="317"/>
      <c r="AW293" s="318">
        <v>0.23</v>
      </c>
      <c r="AX293" s="314"/>
      <c r="AY293" s="315"/>
    </row>
    <row r="294" spans="1:51" s="1" customFormat="1" ht="15" hidden="1" customHeight="1" x14ac:dyDescent="0.2">
      <c r="A294" s="480"/>
      <c r="B294" s="59" t="s">
        <v>85</v>
      </c>
      <c r="C294" s="58"/>
      <c r="D294" s="315"/>
      <c r="E294" s="315"/>
      <c r="F294" s="315"/>
      <c r="G294" s="315"/>
      <c r="H294" s="315"/>
      <c r="I294" s="315"/>
      <c r="J294" s="315"/>
      <c r="K294" s="315"/>
      <c r="L294" s="315"/>
      <c r="M294" s="315"/>
      <c r="N294" s="315"/>
      <c r="O294" s="315"/>
      <c r="P294" s="315"/>
      <c r="Q294" s="480"/>
      <c r="R294" s="315"/>
      <c r="S294" s="315"/>
      <c r="T294" s="315"/>
      <c r="U294" s="480"/>
      <c r="V294" s="480"/>
      <c r="W294" s="480"/>
      <c r="X294" s="315"/>
      <c r="Y294" s="315"/>
      <c r="Z294" s="316"/>
      <c r="AA294" s="316"/>
      <c r="AB294" s="315"/>
      <c r="AC294" s="315"/>
      <c r="AD294" s="315"/>
      <c r="AE294" s="315"/>
      <c r="AF294" s="315"/>
      <c r="AG294" s="315"/>
      <c r="AH294" s="315"/>
      <c r="AI294" s="315"/>
      <c r="AJ294" s="315"/>
      <c r="AK294" s="315"/>
      <c r="AL294" s="317"/>
      <c r="AM294" s="318">
        <v>0.223</v>
      </c>
      <c r="AN294" s="319">
        <v>0.26600000000000001</v>
      </c>
      <c r="AO294" s="315"/>
      <c r="AP294" s="317"/>
      <c r="AQ294" s="318">
        <v>0.22700000000000001</v>
      </c>
      <c r="AR294" s="319"/>
      <c r="AS294" s="317"/>
      <c r="AT294" s="318">
        <v>0.23</v>
      </c>
      <c r="AU294" s="314"/>
      <c r="AV294" s="317"/>
      <c r="AW294" s="318">
        <v>0.23</v>
      </c>
      <c r="AX294" s="314"/>
      <c r="AY294" s="315"/>
    </row>
    <row r="295" spans="1:51" s="1" customFormat="1" ht="15" hidden="1" customHeight="1" x14ac:dyDescent="0.2">
      <c r="A295" s="480"/>
      <c r="B295" s="59" t="s">
        <v>86</v>
      </c>
      <c r="C295" s="58"/>
      <c r="D295" s="315"/>
      <c r="E295" s="315"/>
      <c r="F295" s="315"/>
      <c r="G295" s="315"/>
      <c r="H295" s="315"/>
      <c r="I295" s="315"/>
      <c r="J295" s="315"/>
      <c r="K295" s="315"/>
      <c r="L295" s="315"/>
      <c r="M295" s="315"/>
      <c r="N295" s="315"/>
      <c r="O295" s="315"/>
      <c r="P295" s="315"/>
      <c r="Q295" s="480"/>
      <c r="R295" s="315"/>
      <c r="S295" s="315"/>
      <c r="T295" s="315"/>
      <c r="U295" s="480"/>
      <c r="V295" s="480"/>
      <c r="W295" s="480"/>
      <c r="X295" s="315"/>
      <c r="Y295" s="315"/>
      <c r="Z295" s="316"/>
      <c r="AA295" s="316"/>
      <c r="AB295" s="315"/>
      <c r="AC295" s="315"/>
      <c r="AD295" s="315"/>
      <c r="AE295" s="315"/>
      <c r="AF295" s="315"/>
      <c r="AG295" s="315"/>
      <c r="AH295" s="315"/>
      <c r="AI295" s="315"/>
      <c r="AJ295" s="315"/>
      <c r="AK295" s="315"/>
      <c r="AL295" s="317"/>
      <c r="AM295" s="318">
        <v>0.223</v>
      </c>
      <c r="AN295" s="319">
        <v>0.26600000000000001</v>
      </c>
      <c r="AO295" s="315"/>
      <c r="AP295" s="317"/>
      <c r="AQ295" s="318">
        <v>0.22700000000000001</v>
      </c>
      <c r="AR295" s="319"/>
      <c r="AS295" s="317"/>
      <c r="AT295" s="318">
        <v>0.23</v>
      </c>
      <c r="AU295" s="314"/>
      <c r="AV295" s="317"/>
      <c r="AW295" s="318">
        <v>0.23</v>
      </c>
      <c r="AX295" s="314"/>
      <c r="AY295" s="315"/>
    </row>
    <row r="296" spans="1:51" s="1" customFormat="1" ht="15" hidden="1" customHeight="1" x14ac:dyDescent="0.2">
      <c r="A296" s="480"/>
      <c r="B296" s="59" t="s">
        <v>87</v>
      </c>
      <c r="C296" s="58"/>
      <c r="D296" s="315"/>
      <c r="E296" s="315"/>
      <c r="F296" s="315"/>
      <c r="G296" s="315"/>
      <c r="H296" s="315"/>
      <c r="I296" s="315"/>
      <c r="J296" s="315"/>
      <c r="K296" s="315"/>
      <c r="L296" s="315"/>
      <c r="M296" s="315"/>
      <c r="N296" s="315"/>
      <c r="O296" s="315"/>
      <c r="P296" s="315"/>
      <c r="Q296" s="480"/>
      <c r="R296" s="315"/>
      <c r="S296" s="315"/>
      <c r="T296" s="315"/>
      <c r="U296" s="480"/>
      <c r="V296" s="480"/>
      <c r="W296" s="480"/>
      <c r="X296" s="315"/>
      <c r="Y296" s="315"/>
      <c r="Z296" s="316"/>
      <c r="AA296" s="316"/>
      <c r="AB296" s="315"/>
      <c r="AC296" s="315"/>
      <c r="AD296" s="315"/>
      <c r="AE296" s="315"/>
      <c r="AF296" s="315"/>
      <c r="AG296" s="315"/>
      <c r="AH296" s="315"/>
      <c r="AI296" s="315"/>
      <c r="AJ296" s="315"/>
      <c r="AK296" s="315"/>
      <c r="AL296" s="317"/>
      <c r="AM296" s="318">
        <v>0.223</v>
      </c>
      <c r="AN296" s="319">
        <v>0.26600000000000001</v>
      </c>
      <c r="AO296" s="315"/>
      <c r="AP296" s="317"/>
      <c r="AQ296" s="318">
        <v>0.22700000000000001</v>
      </c>
      <c r="AR296" s="319"/>
      <c r="AS296" s="317"/>
      <c r="AT296" s="318">
        <v>0.23</v>
      </c>
      <c r="AU296" s="314"/>
      <c r="AV296" s="317"/>
      <c r="AW296" s="318">
        <v>0.23</v>
      </c>
      <c r="AX296" s="314"/>
      <c r="AY296" s="315"/>
    </row>
    <row r="297" spans="1:51" s="1" customFormat="1" ht="15" hidden="1" customHeight="1" x14ac:dyDescent="0.2">
      <c r="A297" s="480"/>
      <c r="B297" s="59" t="s">
        <v>88</v>
      </c>
      <c r="C297" s="58"/>
      <c r="D297" s="315"/>
      <c r="E297" s="315"/>
      <c r="F297" s="315"/>
      <c r="G297" s="315"/>
      <c r="H297" s="315"/>
      <c r="I297" s="315"/>
      <c r="J297" s="315"/>
      <c r="K297" s="315"/>
      <c r="L297" s="315"/>
      <c r="M297" s="315"/>
      <c r="N297" s="315"/>
      <c r="O297" s="315"/>
      <c r="P297" s="315"/>
      <c r="Q297" s="480"/>
      <c r="R297" s="315"/>
      <c r="S297" s="315"/>
      <c r="T297" s="315"/>
      <c r="U297" s="480"/>
      <c r="V297" s="480"/>
      <c r="W297" s="480"/>
      <c r="X297" s="315"/>
      <c r="Y297" s="315"/>
      <c r="Z297" s="316"/>
      <c r="AA297" s="316"/>
      <c r="AB297" s="315"/>
      <c r="AC297" s="315"/>
      <c r="AD297" s="315"/>
      <c r="AE297" s="315"/>
      <c r="AF297" s="315"/>
      <c r="AG297" s="315"/>
      <c r="AH297" s="315"/>
      <c r="AI297" s="315"/>
      <c r="AJ297" s="315"/>
      <c r="AK297" s="315"/>
      <c r="AL297" s="317"/>
      <c r="AM297" s="318">
        <v>0.223</v>
      </c>
      <c r="AN297" s="319">
        <v>0.26600000000000001</v>
      </c>
      <c r="AO297" s="315"/>
      <c r="AP297" s="317"/>
      <c r="AQ297" s="318">
        <v>0.22700000000000001</v>
      </c>
      <c r="AR297" s="319"/>
      <c r="AS297" s="317"/>
      <c r="AT297" s="318">
        <v>0.23</v>
      </c>
      <c r="AU297" s="314"/>
      <c r="AV297" s="317"/>
      <c r="AW297" s="318">
        <v>0.23</v>
      </c>
      <c r="AX297" s="314"/>
      <c r="AY297" s="315"/>
    </row>
    <row r="298" spans="1:51" s="1" customFormat="1" ht="15" hidden="1" customHeight="1" x14ac:dyDescent="0.2">
      <c r="A298" s="480"/>
      <c r="B298" s="59" t="s">
        <v>89</v>
      </c>
      <c r="C298" s="58"/>
      <c r="D298" s="315"/>
      <c r="E298" s="315"/>
      <c r="F298" s="315"/>
      <c r="G298" s="315"/>
      <c r="H298" s="315"/>
      <c r="I298" s="315"/>
      <c r="J298" s="315"/>
      <c r="K298" s="315"/>
      <c r="L298" s="315"/>
      <c r="M298" s="315"/>
      <c r="N298" s="315"/>
      <c r="O298" s="315"/>
      <c r="P298" s="315"/>
      <c r="Q298" s="480"/>
      <c r="R298" s="315"/>
      <c r="S298" s="315"/>
      <c r="T298" s="315"/>
      <c r="U298" s="480"/>
      <c r="V298" s="480"/>
      <c r="W298" s="480"/>
      <c r="X298" s="315"/>
      <c r="Y298" s="315"/>
      <c r="Z298" s="316"/>
      <c r="AA298" s="316"/>
      <c r="AB298" s="315"/>
      <c r="AC298" s="315"/>
      <c r="AD298" s="315"/>
      <c r="AE298" s="315"/>
      <c r="AF298" s="315"/>
      <c r="AG298" s="315"/>
      <c r="AH298" s="315"/>
      <c r="AI298" s="315"/>
      <c r="AJ298" s="315"/>
      <c r="AK298" s="315"/>
      <c r="AL298" s="317"/>
      <c r="AM298" s="318">
        <v>0.223</v>
      </c>
      <c r="AN298" s="319">
        <v>0.26600000000000001</v>
      </c>
      <c r="AO298" s="315"/>
      <c r="AP298" s="317"/>
      <c r="AQ298" s="318">
        <v>0.22700000000000001</v>
      </c>
      <c r="AR298" s="319"/>
      <c r="AS298" s="317"/>
      <c r="AT298" s="318">
        <v>0.23</v>
      </c>
      <c r="AU298" s="314"/>
      <c r="AV298" s="317"/>
      <c r="AW298" s="318">
        <v>0.23</v>
      </c>
      <c r="AX298" s="314"/>
      <c r="AY298" s="315"/>
    </row>
    <row r="299" spans="1:51" s="1" customFormat="1" ht="15" hidden="1" customHeight="1" x14ac:dyDescent="0.2">
      <c r="A299" s="480"/>
      <c r="B299" s="59" t="s">
        <v>90</v>
      </c>
      <c r="C299" s="58"/>
      <c r="D299" s="315"/>
      <c r="E299" s="315"/>
      <c r="F299" s="315"/>
      <c r="G299" s="315"/>
      <c r="H299" s="315"/>
      <c r="I299" s="315"/>
      <c r="J299" s="315"/>
      <c r="K299" s="315"/>
      <c r="L299" s="315"/>
      <c r="M299" s="315"/>
      <c r="N299" s="315"/>
      <c r="O299" s="315"/>
      <c r="P299" s="315"/>
      <c r="Q299" s="480"/>
      <c r="R299" s="315"/>
      <c r="S299" s="315"/>
      <c r="T299" s="315"/>
      <c r="U299" s="480"/>
      <c r="V299" s="480"/>
      <c r="W299" s="480"/>
      <c r="X299" s="315"/>
      <c r="Y299" s="315"/>
      <c r="Z299" s="316"/>
      <c r="AA299" s="316"/>
      <c r="AB299" s="315"/>
      <c r="AC299" s="315"/>
      <c r="AD299" s="315"/>
      <c r="AE299" s="315"/>
      <c r="AF299" s="315"/>
      <c r="AG299" s="315"/>
      <c r="AH299" s="315"/>
      <c r="AI299" s="315"/>
      <c r="AJ299" s="315"/>
      <c r="AK299" s="315"/>
      <c r="AL299" s="317"/>
      <c r="AM299" s="318">
        <v>0.223</v>
      </c>
      <c r="AN299" s="319">
        <v>0.26600000000000001</v>
      </c>
      <c r="AO299" s="315"/>
      <c r="AP299" s="317"/>
      <c r="AQ299" s="318">
        <v>0.22700000000000001</v>
      </c>
      <c r="AR299" s="319"/>
      <c r="AS299" s="317"/>
      <c r="AT299" s="318">
        <v>0.23</v>
      </c>
      <c r="AU299" s="314"/>
      <c r="AV299" s="317"/>
      <c r="AW299" s="318">
        <v>0.23</v>
      </c>
      <c r="AX299" s="314"/>
      <c r="AY299" s="315"/>
    </row>
    <row r="300" spans="1:51" s="1" customFormat="1" ht="15" hidden="1" customHeight="1" x14ac:dyDescent="0.2">
      <c r="A300" s="480"/>
      <c r="B300" s="59" t="s">
        <v>91</v>
      </c>
      <c r="C300" s="58"/>
      <c r="D300" s="315"/>
      <c r="E300" s="315"/>
      <c r="F300" s="315"/>
      <c r="G300" s="315"/>
      <c r="H300" s="315"/>
      <c r="I300" s="315"/>
      <c r="J300" s="315"/>
      <c r="K300" s="315"/>
      <c r="L300" s="315"/>
      <c r="M300" s="315"/>
      <c r="N300" s="315"/>
      <c r="O300" s="315"/>
      <c r="P300" s="315"/>
      <c r="Q300" s="480"/>
      <c r="R300" s="315"/>
      <c r="S300" s="315"/>
      <c r="T300" s="315"/>
      <c r="U300" s="480"/>
      <c r="V300" s="480"/>
      <c r="W300" s="480"/>
      <c r="X300" s="315"/>
      <c r="Y300" s="315"/>
      <c r="Z300" s="316"/>
      <c r="AA300" s="316"/>
      <c r="AB300" s="315"/>
      <c r="AC300" s="315"/>
      <c r="AD300" s="315"/>
      <c r="AE300" s="315"/>
      <c r="AF300" s="315"/>
      <c r="AG300" s="315"/>
      <c r="AH300" s="315"/>
      <c r="AI300" s="315"/>
      <c r="AJ300" s="315"/>
      <c r="AK300" s="315"/>
      <c r="AL300" s="317"/>
      <c r="AM300" s="318">
        <v>0.223</v>
      </c>
      <c r="AN300" s="319">
        <v>0.26600000000000001</v>
      </c>
      <c r="AO300" s="315"/>
      <c r="AP300" s="317"/>
      <c r="AQ300" s="318">
        <v>0.22700000000000001</v>
      </c>
      <c r="AR300" s="319"/>
      <c r="AS300" s="317"/>
      <c r="AT300" s="318">
        <v>0.23</v>
      </c>
      <c r="AU300" s="314"/>
      <c r="AV300" s="317"/>
      <c r="AW300" s="318">
        <v>0.23</v>
      </c>
      <c r="AX300" s="314"/>
      <c r="AY300" s="315"/>
    </row>
    <row r="301" spans="1:51" s="1" customFormat="1" ht="15" hidden="1" customHeight="1" x14ac:dyDescent="0.2">
      <c r="A301" s="480"/>
      <c r="B301" s="59" t="s">
        <v>92</v>
      </c>
      <c r="C301" s="58"/>
      <c r="D301" s="315"/>
      <c r="E301" s="315"/>
      <c r="F301" s="315"/>
      <c r="G301" s="315"/>
      <c r="H301" s="315"/>
      <c r="I301" s="315"/>
      <c r="J301" s="315"/>
      <c r="K301" s="315"/>
      <c r="L301" s="315"/>
      <c r="M301" s="315"/>
      <c r="N301" s="315"/>
      <c r="O301" s="315"/>
      <c r="P301" s="315"/>
      <c r="Q301" s="480"/>
      <c r="R301" s="315"/>
      <c r="S301" s="315"/>
      <c r="T301" s="315"/>
      <c r="U301" s="480"/>
      <c r="V301" s="480"/>
      <c r="W301" s="480"/>
      <c r="X301" s="315"/>
      <c r="Y301" s="315"/>
      <c r="Z301" s="316"/>
      <c r="AA301" s="316"/>
      <c r="AB301" s="315"/>
      <c r="AC301" s="315"/>
      <c r="AD301" s="315"/>
      <c r="AE301" s="315"/>
      <c r="AF301" s="315"/>
      <c r="AG301" s="315"/>
      <c r="AH301" s="315"/>
      <c r="AI301" s="315"/>
      <c r="AJ301" s="315"/>
      <c r="AK301" s="315"/>
      <c r="AL301" s="317"/>
      <c r="AM301" s="318">
        <v>0.223</v>
      </c>
      <c r="AN301" s="319">
        <v>0.26600000000000001</v>
      </c>
      <c r="AO301" s="315"/>
      <c r="AP301" s="317"/>
      <c r="AQ301" s="318">
        <v>0.22700000000000001</v>
      </c>
      <c r="AR301" s="319"/>
      <c r="AS301" s="317"/>
      <c r="AT301" s="318">
        <v>0.23</v>
      </c>
      <c r="AU301" s="314"/>
      <c r="AV301" s="317"/>
      <c r="AW301" s="318">
        <v>0.23</v>
      </c>
      <c r="AX301" s="314"/>
      <c r="AY301" s="315"/>
    </row>
    <row r="302" spans="1:51" s="1" customFormat="1" ht="15" hidden="1" customHeight="1" x14ac:dyDescent="0.2">
      <c r="A302" s="480"/>
      <c r="B302" s="59" t="s">
        <v>93</v>
      </c>
      <c r="C302" s="58"/>
      <c r="D302" s="315"/>
      <c r="E302" s="315"/>
      <c r="F302" s="315"/>
      <c r="G302" s="315"/>
      <c r="H302" s="315"/>
      <c r="I302" s="315"/>
      <c r="J302" s="315"/>
      <c r="K302" s="315"/>
      <c r="L302" s="315"/>
      <c r="M302" s="315"/>
      <c r="N302" s="315"/>
      <c r="O302" s="315"/>
      <c r="P302" s="315"/>
      <c r="Q302" s="480"/>
      <c r="R302" s="315"/>
      <c r="S302" s="315"/>
      <c r="T302" s="315"/>
      <c r="U302" s="480"/>
      <c r="V302" s="480"/>
      <c r="W302" s="480"/>
      <c r="X302" s="315"/>
      <c r="Y302" s="315"/>
      <c r="Z302" s="316"/>
      <c r="AA302" s="316"/>
      <c r="AB302" s="315"/>
      <c r="AC302" s="315"/>
      <c r="AD302" s="315"/>
      <c r="AE302" s="315"/>
      <c r="AF302" s="315"/>
      <c r="AG302" s="315"/>
      <c r="AH302" s="315"/>
      <c r="AI302" s="315"/>
      <c r="AJ302" s="315"/>
      <c r="AK302" s="315"/>
      <c r="AL302" s="317"/>
      <c r="AM302" s="318">
        <v>0.223</v>
      </c>
      <c r="AN302" s="319">
        <v>0.26600000000000001</v>
      </c>
      <c r="AO302" s="315"/>
      <c r="AP302" s="317"/>
      <c r="AQ302" s="318">
        <v>0.22700000000000001</v>
      </c>
      <c r="AR302" s="319"/>
      <c r="AS302" s="317"/>
      <c r="AT302" s="318">
        <v>0.23</v>
      </c>
      <c r="AU302" s="314"/>
      <c r="AV302" s="317"/>
      <c r="AW302" s="318">
        <v>0.23</v>
      </c>
      <c r="AX302" s="314"/>
      <c r="AY302" s="315"/>
    </row>
    <row r="303" spans="1:51" s="1" customFormat="1" ht="15" hidden="1" customHeight="1" x14ac:dyDescent="0.2">
      <c r="A303" s="480"/>
      <c r="B303" s="59" t="s">
        <v>94</v>
      </c>
      <c r="C303" s="58"/>
      <c r="D303" s="315"/>
      <c r="E303" s="315"/>
      <c r="F303" s="315"/>
      <c r="G303" s="315"/>
      <c r="H303" s="315"/>
      <c r="I303" s="315"/>
      <c r="J303" s="315"/>
      <c r="K303" s="315"/>
      <c r="L303" s="315"/>
      <c r="M303" s="315"/>
      <c r="N303" s="315"/>
      <c r="O303" s="315"/>
      <c r="P303" s="315"/>
      <c r="Q303" s="480"/>
      <c r="R303" s="315"/>
      <c r="S303" s="315"/>
      <c r="T303" s="315"/>
      <c r="U303" s="480"/>
      <c r="V303" s="480"/>
      <c r="W303" s="480"/>
      <c r="X303" s="315"/>
      <c r="Y303" s="315"/>
      <c r="Z303" s="316"/>
      <c r="AA303" s="316"/>
      <c r="AB303" s="315"/>
      <c r="AC303" s="315"/>
      <c r="AD303" s="315"/>
      <c r="AE303" s="315"/>
      <c r="AF303" s="315"/>
      <c r="AG303" s="315"/>
      <c r="AH303" s="315"/>
      <c r="AI303" s="315"/>
      <c r="AJ303" s="315"/>
      <c r="AK303" s="315"/>
      <c r="AL303" s="317"/>
      <c r="AM303" s="318">
        <v>0.223</v>
      </c>
      <c r="AN303" s="319">
        <v>0.26600000000000001</v>
      </c>
      <c r="AO303" s="315"/>
      <c r="AP303" s="317"/>
      <c r="AQ303" s="318">
        <v>0.22700000000000001</v>
      </c>
      <c r="AR303" s="319"/>
      <c r="AS303" s="317"/>
      <c r="AT303" s="318">
        <v>0.23</v>
      </c>
      <c r="AU303" s="314"/>
      <c r="AV303" s="317"/>
      <c r="AW303" s="318">
        <v>0.23</v>
      </c>
      <c r="AX303" s="314"/>
      <c r="AY303" s="315"/>
    </row>
    <row r="304" spans="1:51" s="1" customFormat="1" ht="15" hidden="1" customHeight="1" x14ac:dyDescent="0.2">
      <c r="A304" s="480"/>
      <c r="B304" s="59" t="s">
        <v>95</v>
      </c>
      <c r="C304" s="58"/>
      <c r="D304" s="315"/>
      <c r="E304" s="315"/>
      <c r="F304" s="315"/>
      <c r="G304" s="315"/>
      <c r="H304" s="315"/>
      <c r="I304" s="315"/>
      <c r="J304" s="315"/>
      <c r="K304" s="315"/>
      <c r="L304" s="315"/>
      <c r="M304" s="315"/>
      <c r="N304" s="315"/>
      <c r="O304" s="315"/>
      <c r="P304" s="315"/>
      <c r="Q304" s="480"/>
      <c r="R304" s="315"/>
      <c r="S304" s="315"/>
      <c r="T304" s="315"/>
      <c r="U304" s="480"/>
      <c r="V304" s="480"/>
      <c r="W304" s="480"/>
      <c r="X304" s="315"/>
      <c r="Y304" s="315"/>
      <c r="Z304" s="316"/>
      <c r="AA304" s="316"/>
      <c r="AB304" s="315"/>
      <c r="AC304" s="315"/>
      <c r="AD304" s="315"/>
      <c r="AE304" s="315"/>
      <c r="AF304" s="315"/>
      <c r="AG304" s="315"/>
      <c r="AH304" s="315"/>
      <c r="AI304" s="315"/>
      <c r="AJ304" s="315"/>
      <c r="AK304" s="315"/>
      <c r="AL304" s="317"/>
      <c r="AM304" s="318">
        <v>0.223</v>
      </c>
      <c r="AN304" s="319">
        <v>0.26600000000000001</v>
      </c>
      <c r="AO304" s="315"/>
      <c r="AP304" s="317"/>
      <c r="AQ304" s="318">
        <v>0.22700000000000001</v>
      </c>
      <c r="AR304" s="319"/>
      <c r="AS304" s="317"/>
      <c r="AT304" s="318">
        <v>0.23</v>
      </c>
      <c r="AU304" s="314"/>
      <c r="AV304" s="317"/>
      <c r="AW304" s="318">
        <v>0.23</v>
      </c>
      <c r="AX304" s="314"/>
      <c r="AY304" s="315"/>
    </row>
    <row r="305" spans="1:51" s="1" customFormat="1" ht="15" hidden="1" customHeight="1" x14ac:dyDescent="0.2">
      <c r="A305" s="480"/>
      <c r="B305" s="59" t="s">
        <v>96</v>
      </c>
      <c r="C305" s="58"/>
      <c r="D305" s="315"/>
      <c r="E305" s="315"/>
      <c r="F305" s="315"/>
      <c r="G305" s="315"/>
      <c r="H305" s="315"/>
      <c r="I305" s="315"/>
      <c r="J305" s="315"/>
      <c r="K305" s="315"/>
      <c r="L305" s="315"/>
      <c r="M305" s="315"/>
      <c r="N305" s="315"/>
      <c r="O305" s="315"/>
      <c r="P305" s="315"/>
      <c r="Q305" s="480"/>
      <c r="R305" s="315"/>
      <c r="S305" s="315"/>
      <c r="T305" s="315"/>
      <c r="U305" s="480"/>
      <c r="V305" s="480"/>
      <c r="W305" s="480"/>
      <c r="X305" s="315"/>
      <c r="Y305" s="315"/>
      <c r="Z305" s="316"/>
      <c r="AA305" s="316"/>
      <c r="AB305" s="315"/>
      <c r="AC305" s="315"/>
      <c r="AD305" s="315"/>
      <c r="AE305" s="315"/>
      <c r="AF305" s="315"/>
      <c r="AG305" s="315"/>
      <c r="AH305" s="315"/>
      <c r="AI305" s="315"/>
      <c r="AJ305" s="315"/>
      <c r="AK305" s="315"/>
      <c r="AL305" s="317"/>
      <c r="AM305" s="318">
        <v>0.223</v>
      </c>
      <c r="AN305" s="319">
        <v>0.26600000000000001</v>
      </c>
      <c r="AO305" s="315"/>
      <c r="AP305" s="317"/>
      <c r="AQ305" s="318">
        <v>0.22700000000000001</v>
      </c>
      <c r="AR305" s="319"/>
      <c r="AS305" s="317"/>
      <c r="AT305" s="318">
        <v>0.23</v>
      </c>
      <c r="AU305" s="314"/>
      <c r="AV305" s="317"/>
      <c r="AW305" s="318">
        <v>0.23</v>
      </c>
      <c r="AX305" s="314"/>
      <c r="AY305" s="315"/>
    </row>
    <row r="306" spans="1:51" s="1" customFormat="1" ht="15" hidden="1" customHeight="1" x14ac:dyDescent="0.2">
      <c r="A306" s="480"/>
      <c r="B306" s="59" t="s">
        <v>97</v>
      </c>
      <c r="C306" s="58"/>
      <c r="D306" s="315"/>
      <c r="E306" s="315"/>
      <c r="F306" s="315"/>
      <c r="G306" s="315"/>
      <c r="H306" s="315"/>
      <c r="I306" s="315"/>
      <c r="J306" s="315"/>
      <c r="K306" s="315"/>
      <c r="L306" s="315"/>
      <c r="M306" s="315"/>
      <c r="N306" s="315"/>
      <c r="O306" s="315"/>
      <c r="P306" s="315"/>
      <c r="Q306" s="480"/>
      <c r="R306" s="315"/>
      <c r="S306" s="315"/>
      <c r="T306" s="315"/>
      <c r="U306" s="480"/>
      <c r="V306" s="480"/>
      <c r="W306" s="480"/>
      <c r="X306" s="315"/>
      <c r="Y306" s="315"/>
      <c r="Z306" s="316"/>
      <c r="AA306" s="316"/>
      <c r="AB306" s="315"/>
      <c r="AC306" s="315"/>
      <c r="AD306" s="315"/>
      <c r="AE306" s="315"/>
      <c r="AF306" s="315"/>
      <c r="AG306" s="315"/>
      <c r="AH306" s="315"/>
      <c r="AI306" s="315"/>
      <c r="AJ306" s="315"/>
      <c r="AK306" s="315"/>
      <c r="AL306" s="317"/>
      <c r="AM306" s="318">
        <v>0.223</v>
      </c>
      <c r="AN306" s="319">
        <v>0.26600000000000001</v>
      </c>
      <c r="AO306" s="315"/>
      <c r="AP306" s="317"/>
      <c r="AQ306" s="318">
        <v>0.22700000000000001</v>
      </c>
      <c r="AR306" s="319"/>
      <c r="AS306" s="317"/>
      <c r="AT306" s="318">
        <v>0.23</v>
      </c>
      <c r="AU306" s="314"/>
      <c r="AV306" s="317"/>
      <c r="AW306" s="318">
        <v>0.23</v>
      </c>
      <c r="AX306" s="314"/>
      <c r="AY306" s="315"/>
    </row>
    <row r="307" spans="1:51" s="1" customFormat="1" ht="15" hidden="1" customHeight="1" x14ac:dyDescent="0.2">
      <c r="A307" s="480"/>
      <c r="B307" s="59" t="s">
        <v>98</v>
      </c>
      <c r="C307" s="58"/>
      <c r="D307" s="315"/>
      <c r="E307" s="315"/>
      <c r="F307" s="315"/>
      <c r="G307" s="315"/>
      <c r="H307" s="315"/>
      <c r="I307" s="315"/>
      <c r="J307" s="315"/>
      <c r="K307" s="315"/>
      <c r="L307" s="315"/>
      <c r="M307" s="315"/>
      <c r="N307" s="315"/>
      <c r="O307" s="315"/>
      <c r="P307" s="315"/>
      <c r="Q307" s="480"/>
      <c r="R307" s="315"/>
      <c r="S307" s="315"/>
      <c r="T307" s="315"/>
      <c r="U307" s="480"/>
      <c r="V307" s="480"/>
      <c r="W307" s="480"/>
      <c r="X307" s="315"/>
      <c r="Y307" s="315"/>
      <c r="Z307" s="316"/>
      <c r="AA307" s="316"/>
      <c r="AB307" s="315"/>
      <c r="AC307" s="315"/>
      <c r="AD307" s="315"/>
      <c r="AE307" s="315"/>
      <c r="AF307" s="315"/>
      <c r="AG307" s="315"/>
      <c r="AH307" s="315"/>
      <c r="AI307" s="315"/>
      <c r="AJ307" s="315"/>
      <c r="AK307" s="315"/>
      <c r="AL307" s="317"/>
      <c r="AM307" s="318">
        <v>0.223</v>
      </c>
      <c r="AN307" s="319">
        <v>0.26600000000000001</v>
      </c>
      <c r="AO307" s="315"/>
      <c r="AP307" s="317"/>
      <c r="AQ307" s="318">
        <v>0.22700000000000001</v>
      </c>
      <c r="AR307" s="319"/>
      <c r="AS307" s="317"/>
      <c r="AT307" s="318">
        <v>0.23</v>
      </c>
      <c r="AU307" s="314"/>
      <c r="AV307" s="317"/>
      <c r="AW307" s="318">
        <v>0.23</v>
      </c>
      <c r="AX307" s="314"/>
      <c r="AY307" s="315"/>
    </row>
    <row r="308" spans="1:51" s="1" customFormat="1" ht="15" hidden="1" customHeight="1" x14ac:dyDescent="0.2">
      <c r="A308" s="480"/>
      <c r="B308" s="59" t="s">
        <v>99</v>
      </c>
      <c r="C308" s="58"/>
      <c r="D308" s="315"/>
      <c r="E308" s="315"/>
      <c r="F308" s="315"/>
      <c r="G308" s="315"/>
      <c r="H308" s="315"/>
      <c r="I308" s="315"/>
      <c r="J308" s="315"/>
      <c r="K308" s="315"/>
      <c r="L308" s="315"/>
      <c r="M308" s="315"/>
      <c r="N308" s="315"/>
      <c r="O308" s="315"/>
      <c r="P308" s="315"/>
      <c r="Q308" s="480"/>
      <c r="R308" s="315"/>
      <c r="S308" s="315"/>
      <c r="T308" s="315"/>
      <c r="U308" s="480"/>
      <c r="V308" s="480"/>
      <c r="W308" s="480"/>
      <c r="X308" s="315"/>
      <c r="Y308" s="315"/>
      <c r="Z308" s="316"/>
      <c r="AA308" s="316"/>
      <c r="AB308" s="315"/>
      <c r="AC308" s="315"/>
      <c r="AD308" s="315"/>
      <c r="AE308" s="315"/>
      <c r="AF308" s="315"/>
      <c r="AG308" s="315"/>
      <c r="AH308" s="315"/>
      <c r="AI308" s="315"/>
      <c r="AJ308" s="315"/>
      <c r="AK308" s="315"/>
      <c r="AL308" s="317"/>
      <c r="AM308" s="318">
        <v>0.223</v>
      </c>
      <c r="AN308" s="319">
        <v>0.26600000000000001</v>
      </c>
      <c r="AO308" s="315"/>
      <c r="AP308" s="317"/>
      <c r="AQ308" s="318">
        <v>0.22700000000000001</v>
      </c>
      <c r="AR308" s="319"/>
      <c r="AS308" s="317"/>
      <c r="AT308" s="318">
        <v>0.23</v>
      </c>
      <c r="AU308" s="314"/>
      <c r="AV308" s="317"/>
      <c r="AW308" s="318">
        <v>0.23</v>
      </c>
      <c r="AX308" s="314"/>
      <c r="AY308" s="315"/>
    </row>
    <row r="309" spans="1:51" s="1" customFormat="1" ht="15" hidden="1" customHeight="1" x14ac:dyDescent="0.2">
      <c r="A309" s="480"/>
      <c r="B309" s="59" t="s">
        <v>100</v>
      </c>
      <c r="C309" s="58"/>
      <c r="D309" s="315"/>
      <c r="E309" s="315"/>
      <c r="F309" s="315"/>
      <c r="G309" s="315"/>
      <c r="H309" s="315"/>
      <c r="I309" s="315"/>
      <c r="J309" s="315"/>
      <c r="K309" s="315"/>
      <c r="L309" s="315"/>
      <c r="M309" s="315"/>
      <c r="N309" s="315"/>
      <c r="O309" s="315"/>
      <c r="P309" s="315"/>
      <c r="Q309" s="480"/>
      <c r="R309" s="315"/>
      <c r="S309" s="315"/>
      <c r="T309" s="315"/>
      <c r="U309" s="480"/>
      <c r="V309" s="480"/>
      <c r="W309" s="480"/>
      <c r="X309" s="315"/>
      <c r="Y309" s="315"/>
      <c r="Z309" s="316"/>
      <c r="AA309" s="316"/>
      <c r="AB309" s="315"/>
      <c r="AC309" s="315"/>
      <c r="AD309" s="315"/>
      <c r="AE309" s="315"/>
      <c r="AF309" s="315"/>
      <c r="AG309" s="315"/>
      <c r="AH309" s="315"/>
      <c r="AI309" s="315"/>
      <c r="AJ309" s="315"/>
      <c r="AK309" s="315"/>
      <c r="AL309" s="317"/>
      <c r="AM309" s="318">
        <v>0.223</v>
      </c>
      <c r="AN309" s="319">
        <v>0.26600000000000001</v>
      </c>
      <c r="AO309" s="315"/>
      <c r="AP309" s="317"/>
      <c r="AQ309" s="318">
        <v>0.22700000000000001</v>
      </c>
      <c r="AR309" s="319"/>
      <c r="AS309" s="317"/>
      <c r="AT309" s="318">
        <v>0.23</v>
      </c>
      <c r="AU309" s="314"/>
      <c r="AV309" s="317"/>
      <c r="AW309" s="318">
        <v>0.23</v>
      </c>
      <c r="AX309" s="314"/>
      <c r="AY309" s="315"/>
    </row>
    <row r="310" spans="1:51" s="1" customFormat="1" ht="15" hidden="1" customHeight="1" x14ac:dyDescent="0.2">
      <c r="A310" s="480"/>
      <c r="B310" s="59" t="s">
        <v>101</v>
      </c>
      <c r="C310" s="58"/>
      <c r="D310" s="315"/>
      <c r="E310" s="315"/>
      <c r="F310" s="315"/>
      <c r="G310" s="315"/>
      <c r="H310" s="315"/>
      <c r="I310" s="315"/>
      <c r="J310" s="315"/>
      <c r="K310" s="315"/>
      <c r="L310" s="315"/>
      <c r="M310" s="315"/>
      <c r="N310" s="315"/>
      <c r="O310" s="315"/>
      <c r="P310" s="315"/>
      <c r="Q310" s="480"/>
      <c r="R310" s="315"/>
      <c r="S310" s="315"/>
      <c r="T310" s="315"/>
      <c r="U310" s="480"/>
      <c r="V310" s="480"/>
      <c r="W310" s="480"/>
      <c r="X310" s="315"/>
      <c r="Y310" s="315"/>
      <c r="Z310" s="316"/>
      <c r="AA310" s="316"/>
      <c r="AB310" s="315"/>
      <c r="AC310" s="315"/>
      <c r="AD310" s="315"/>
      <c r="AE310" s="315"/>
      <c r="AF310" s="315"/>
      <c r="AG310" s="315"/>
      <c r="AH310" s="315"/>
      <c r="AI310" s="315"/>
      <c r="AJ310" s="315"/>
      <c r="AK310" s="315"/>
      <c r="AL310" s="317"/>
      <c r="AM310" s="318">
        <v>0.223</v>
      </c>
      <c r="AN310" s="319">
        <v>0.26600000000000001</v>
      </c>
      <c r="AO310" s="315"/>
      <c r="AP310" s="317"/>
      <c r="AQ310" s="318">
        <v>0.22700000000000001</v>
      </c>
      <c r="AR310" s="319"/>
      <c r="AS310" s="317"/>
      <c r="AT310" s="318">
        <v>0.23</v>
      </c>
      <c r="AU310" s="314"/>
      <c r="AV310" s="317"/>
      <c r="AW310" s="318">
        <v>0.23</v>
      </c>
      <c r="AX310" s="314"/>
      <c r="AY310" s="315"/>
    </row>
    <row r="311" spans="1:51" s="1" customFormat="1" ht="15" hidden="1" customHeight="1" x14ac:dyDescent="0.2">
      <c r="A311" s="480"/>
      <c r="B311" s="59" t="s">
        <v>102</v>
      </c>
      <c r="C311" s="58"/>
      <c r="D311" s="315"/>
      <c r="E311" s="315"/>
      <c r="F311" s="315"/>
      <c r="G311" s="315"/>
      <c r="H311" s="315"/>
      <c r="I311" s="315"/>
      <c r="J311" s="315"/>
      <c r="K311" s="315"/>
      <c r="L311" s="315"/>
      <c r="M311" s="315"/>
      <c r="N311" s="315"/>
      <c r="O311" s="315"/>
      <c r="P311" s="315"/>
      <c r="Q311" s="480"/>
      <c r="R311" s="315"/>
      <c r="S311" s="315"/>
      <c r="T311" s="315"/>
      <c r="U311" s="480"/>
      <c r="V311" s="480"/>
      <c r="W311" s="480"/>
      <c r="X311" s="315"/>
      <c r="Y311" s="315"/>
      <c r="Z311" s="316"/>
      <c r="AA311" s="316"/>
      <c r="AB311" s="315"/>
      <c r="AC311" s="315"/>
      <c r="AD311" s="315"/>
      <c r="AE311" s="315"/>
      <c r="AF311" s="315"/>
      <c r="AG311" s="315"/>
      <c r="AH311" s="315"/>
      <c r="AI311" s="315"/>
      <c r="AJ311" s="315"/>
      <c r="AK311" s="315"/>
      <c r="AL311" s="317"/>
      <c r="AM311" s="318">
        <v>0.223</v>
      </c>
      <c r="AN311" s="319">
        <v>0.26600000000000001</v>
      </c>
      <c r="AO311" s="315"/>
      <c r="AP311" s="317"/>
      <c r="AQ311" s="318">
        <v>0.22700000000000001</v>
      </c>
      <c r="AR311" s="319"/>
      <c r="AS311" s="317"/>
      <c r="AT311" s="318">
        <v>0.23</v>
      </c>
      <c r="AU311" s="314"/>
      <c r="AV311" s="317"/>
      <c r="AW311" s="318">
        <v>0.23</v>
      </c>
      <c r="AX311" s="314"/>
      <c r="AY311" s="315"/>
    </row>
    <row r="312" spans="1:51" s="1" customFormat="1" ht="15" hidden="1" customHeight="1" x14ac:dyDescent="0.2">
      <c r="A312" s="480"/>
      <c r="B312" s="59" t="s">
        <v>103</v>
      </c>
      <c r="C312" s="58"/>
      <c r="D312" s="315"/>
      <c r="E312" s="315"/>
      <c r="F312" s="315"/>
      <c r="G312" s="315"/>
      <c r="H312" s="315"/>
      <c r="I312" s="315"/>
      <c r="J312" s="315"/>
      <c r="K312" s="315"/>
      <c r="L312" s="315"/>
      <c r="M312" s="315"/>
      <c r="N312" s="315"/>
      <c r="O312" s="315"/>
      <c r="P312" s="315"/>
      <c r="Q312" s="480"/>
      <c r="R312" s="315"/>
      <c r="S312" s="315"/>
      <c r="T312" s="315"/>
      <c r="U312" s="480"/>
      <c r="V312" s="480"/>
      <c r="W312" s="480"/>
      <c r="X312" s="315"/>
      <c r="Y312" s="315"/>
      <c r="Z312" s="316"/>
      <c r="AA312" s="316"/>
      <c r="AB312" s="315"/>
      <c r="AC312" s="315"/>
      <c r="AD312" s="315"/>
      <c r="AE312" s="315"/>
      <c r="AF312" s="315"/>
      <c r="AG312" s="315"/>
      <c r="AH312" s="315"/>
      <c r="AI312" s="315"/>
      <c r="AJ312" s="315"/>
      <c r="AK312" s="315"/>
      <c r="AL312" s="317"/>
      <c r="AM312" s="318">
        <v>0.223</v>
      </c>
      <c r="AN312" s="319">
        <v>0.26600000000000001</v>
      </c>
      <c r="AO312" s="315"/>
      <c r="AP312" s="317"/>
      <c r="AQ312" s="318">
        <v>0.22700000000000001</v>
      </c>
      <c r="AR312" s="319"/>
      <c r="AS312" s="317"/>
      <c r="AT312" s="318">
        <v>0.23</v>
      </c>
      <c r="AU312" s="314"/>
      <c r="AV312" s="317"/>
      <c r="AW312" s="318">
        <v>0.23</v>
      </c>
      <c r="AX312" s="314"/>
      <c r="AY312" s="315"/>
    </row>
    <row r="313" spans="1:51" s="1" customFormat="1" ht="15" hidden="1" customHeight="1" x14ac:dyDescent="0.2">
      <c r="A313" s="480"/>
      <c r="B313" s="59" t="s">
        <v>104</v>
      </c>
      <c r="C313" s="58"/>
      <c r="D313" s="315"/>
      <c r="E313" s="315"/>
      <c r="F313" s="315"/>
      <c r="G313" s="315"/>
      <c r="H313" s="315"/>
      <c r="I313" s="315"/>
      <c r="J313" s="315"/>
      <c r="K313" s="315"/>
      <c r="L313" s="315"/>
      <c r="M313" s="315"/>
      <c r="N313" s="315"/>
      <c r="O313" s="315"/>
      <c r="P313" s="315"/>
      <c r="Q313" s="480"/>
      <c r="R313" s="315"/>
      <c r="S313" s="315"/>
      <c r="T313" s="315"/>
      <c r="U313" s="480"/>
      <c r="V313" s="480"/>
      <c r="W313" s="480"/>
      <c r="X313" s="315"/>
      <c r="Y313" s="315"/>
      <c r="Z313" s="316"/>
      <c r="AA313" s="316"/>
      <c r="AB313" s="315"/>
      <c r="AC313" s="315"/>
      <c r="AD313" s="315"/>
      <c r="AE313" s="315"/>
      <c r="AF313" s="315"/>
      <c r="AG313" s="315"/>
      <c r="AH313" s="315"/>
      <c r="AI313" s="315"/>
      <c r="AJ313" s="315"/>
      <c r="AK313" s="315"/>
      <c r="AL313" s="317"/>
      <c r="AM313" s="318">
        <v>0.223</v>
      </c>
      <c r="AN313" s="319">
        <v>0.26600000000000001</v>
      </c>
      <c r="AO313" s="315"/>
      <c r="AP313" s="317"/>
      <c r="AQ313" s="318">
        <v>0.22700000000000001</v>
      </c>
      <c r="AR313" s="319"/>
      <c r="AS313" s="317"/>
      <c r="AT313" s="318">
        <v>0.23</v>
      </c>
      <c r="AU313" s="314"/>
      <c r="AV313" s="317"/>
      <c r="AW313" s="318">
        <v>0.23</v>
      </c>
      <c r="AX313" s="314"/>
      <c r="AY313" s="315"/>
    </row>
    <row r="314" spans="1:51" s="1" customFormat="1" ht="15" hidden="1" customHeight="1" x14ac:dyDescent="0.2">
      <c r="A314" s="480"/>
      <c r="B314" s="59" t="s">
        <v>105</v>
      </c>
      <c r="C314" s="58"/>
      <c r="D314" s="315"/>
      <c r="E314" s="315"/>
      <c r="F314" s="315"/>
      <c r="G314" s="315"/>
      <c r="H314" s="315"/>
      <c r="I314" s="315"/>
      <c r="J314" s="315"/>
      <c r="K314" s="315"/>
      <c r="L314" s="315"/>
      <c r="M314" s="315"/>
      <c r="N314" s="315"/>
      <c r="O314" s="315"/>
      <c r="P314" s="315"/>
      <c r="Q314" s="480"/>
      <c r="R314" s="315"/>
      <c r="S314" s="315"/>
      <c r="T314" s="315"/>
      <c r="U314" s="480"/>
      <c r="V314" s="480"/>
      <c r="W314" s="480"/>
      <c r="X314" s="315"/>
      <c r="Y314" s="315"/>
      <c r="Z314" s="316"/>
      <c r="AA314" s="316"/>
      <c r="AB314" s="315"/>
      <c r="AC314" s="315"/>
      <c r="AD314" s="315"/>
      <c r="AE314" s="315"/>
      <c r="AF314" s="315"/>
      <c r="AG314" s="315"/>
      <c r="AH314" s="315"/>
      <c r="AI314" s="315"/>
      <c r="AJ314" s="315"/>
      <c r="AK314" s="315"/>
      <c r="AL314" s="317"/>
      <c r="AM314" s="318">
        <v>0.223</v>
      </c>
      <c r="AN314" s="319">
        <v>0.26600000000000001</v>
      </c>
      <c r="AO314" s="315"/>
      <c r="AP314" s="317"/>
      <c r="AQ314" s="318">
        <v>0.22700000000000001</v>
      </c>
      <c r="AR314" s="319"/>
      <c r="AS314" s="317"/>
      <c r="AT314" s="318">
        <v>0.23</v>
      </c>
      <c r="AU314" s="314"/>
      <c r="AV314" s="317"/>
      <c r="AW314" s="318">
        <v>0.23</v>
      </c>
      <c r="AX314" s="314"/>
      <c r="AY314" s="315"/>
    </row>
    <row r="315" spans="1:51" s="1" customFormat="1" ht="15" hidden="1" customHeight="1" x14ac:dyDescent="0.2">
      <c r="A315" s="480"/>
      <c r="B315" s="59" t="s">
        <v>106</v>
      </c>
      <c r="C315" s="58"/>
      <c r="D315" s="315"/>
      <c r="E315" s="315"/>
      <c r="F315" s="315"/>
      <c r="G315" s="315"/>
      <c r="H315" s="315"/>
      <c r="I315" s="315"/>
      <c r="J315" s="315"/>
      <c r="K315" s="315"/>
      <c r="L315" s="315"/>
      <c r="M315" s="315"/>
      <c r="N315" s="315"/>
      <c r="O315" s="315"/>
      <c r="P315" s="315"/>
      <c r="Q315" s="480"/>
      <c r="R315" s="315"/>
      <c r="S315" s="315"/>
      <c r="T315" s="315"/>
      <c r="U315" s="480"/>
      <c r="V315" s="480"/>
      <c r="W315" s="480"/>
      <c r="X315" s="315"/>
      <c r="Y315" s="315"/>
      <c r="Z315" s="316"/>
      <c r="AA315" s="316"/>
      <c r="AB315" s="315"/>
      <c r="AC315" s="315"/>
      <c r="AD315" s="315"/>
      <c r="AE315" s="315"/>
      <c r="AF315" s="315"/>
      <c r="AG315" s="315"/>
      <c r="AH315" s="315"/>
      <c r="AI315" s="315"/>
      <c r="AJ315" s="315"/>
      <c r="AK315" s="315"/>
      <c r="AL315" s="317"/>
      <c r="AM315" s="318">
        <v>0.223</v>
      </c>
      <c r="AN315" s="319">
        <v>0.26600000000000001</v>
      </c>
      <c r="AO315" s="315"/>
      <c r="AP315" s="317"/>
      <c r="AQ315" s="318">
        <v>0.22700000000000001</v>
      </c>
      <c r="AR315" s="319"/>
      <c r="AS315" s="317"/>
      <c r="AT315" s="318">
        <v>0.23</v>
      </c>
      <c r="AU315" s="314"/>
      <c r="AV315" s="317"/>
      <c r="AW315" s="318">
        <v>0.23</v>
      </c>
      <c r="AX315" s="314"/>
      <c r="AY315" s="315"/>
    </row>
    <row r="316" spans="1:51" s="1" customFormat="1" ht="15" hidden="1" customHeight="1" x14ac:dyDescent="0.2">
      <c r="A316" s="480"/>
      <c r="B316" s="59" t="s">
        <v>107</v>
      </c>
      <c r="C316" s="58"/>
      <c r="D316" s="315"/>
      <c r="E316" s="315"/>
      <c r="F316" s="315"/>
      <c r="G316" s="315"/>
      <c r="H316" s="315"/>
      <c r="I316" s="315"/>
      <c r="J316" s="315"/>
      <c r="K316" s="315"/>
      <c r="L316" s="315"/>
      <c r="M316" s="315"/>
      <c r="N316" s="315"/>
      <c r="O316" s="315"/>
      <c r="P316" s="315"/>
      <c r="Q316" s="480"/>
      <c r="R316" s="315"/>
      <c r="S316" s="315"/>
      <c r="T316" s="315"/>
      <c r="U316" s="480"/>
      <c r="V316" s="480"/>
      <c r="W316" s="480"/>
      <c r="X316" s="315"/>
      <c r="Y316" s="315"/>
      <c r="Z316" s="316"/>
      <c r="AA316" s="316"/>
      <c r="AB316" s="315"/>
      <c r="AC316" s="315"/>
      <c r="AD316" s="315"/>
      <c r="AE316" s="315"/>
      <c r="AF316" s="315"/>
      <c r="AG316" s="315"/>
      <c r="AH316" s="315"/>
      <c r="AI316" s="315"/>
      <c r="AJ316" s="315"/>
      <c r="AK316" s="315"/>
      <c r="AL316" s="317"/>
      <c r="AM316" s="318">
        <v>0.223</v>
      </c>
      <c r="AN316" s="319">
        <v>0.26600000000000001</v>
      </c>
      <c r="AO316" s="315"/>
      <c r="AP316" s="317"/>
      <c r="AQ316" s="318">
        <v>0.22700000000000001</v>
      </c>
      <c r="AR316" s="319"/>
      <c r="AS316" s="317"/>
      <c r="AT316" s="318">
        <v>0.23</v>
      </c>
      <c r="AU316" s="314"/>
      <c r="AV316" s="317"/>
      <c r="AW316" s="318">
        <v>0.23</v>
      </c>
      <c r="AX316" s="314"/>
      <c r="AY316" s="315"/>
    </row>
    <row r="317" spans="1:51" s="1" customFormat="1" ht="15" hidden="1" customHeight="1" x14ac:dyDescent="0.2">
      <c r="A317" s="480"/>
      <c r="B317" s="59" t="s">
        <v>108</v>
      </c>
      <c r="C317" s="58"/>
      <c r="D317" s="315"/>
      <c r="E317" s="315"/>
      <c r="F317" s="315"/>
      <c r="G317" s="315"/>
      <c r="H317" s="315"/>
      <c r="I317" s="315"/>
      <c r="J317" s="315"/>
      <c r="K317" s="315"/>
      <c r="L317" s="315"/>
      <c r="M317" s="315"/>
      <c r="N317" s="315"/>
      <c r="O317" s="315"/>
      <c r="P317" s="315"/>
      <c r="Q317" s="480"/>
      <c r="R317" s="315"/>
      <c r="S317" s="315"/>
      <c r="T317" s="315"/>
      <c r="U317" s="480"/>
      <c r="V317" s="480"/>
      <c r="W317" s="480"/>
      <c r="X317" s="315"/>
      <c r="Y317" s="315"/>
      <c r="Z317" s="316"/>
      <c r="AA317" s="316"/>
      <c r="AB317" s="315"/>
      <c r="AC317" s="315"/>
      <c r="AD317" s="315"/>
      <c r="AE317" s="315"/>
      <c r="AF317" s="315"/>
      <c r="AG317" s="315"/>
      <c r="AH317" s="315"/>
      <c r="AI317" s="315"/>
      <c r="AJ317" s="315"/>
      <c r="AK317" s="315"/>
      <c r="AL317" s="317"/>
      <c r="AM317" s="318">
        <v>0.223</v>
      </c>
      <c r="AN317" s="319">
        <v>0.26600000000000001</v>
      </c>
      <c r="AO317" s="315"/>
      <c r="AP317" s="317"/>
      <c r="AQ317" s="318">
        <v>0.22700000000000001</v>
      </c>
      <c r="AR317" s="319"/>
      <c r="AS317" s="317"/>
      <c r="AT317" s="318">
        <v>0.23</v>
      </c>
      <c r="AU317" s="314"/>
      <c r="AV317" s="317"/>
      <c r="AW317" s="318">
        <v>0.23</v>
      </c>
      <c r="AX317" s="314"/>
      <c r="AY317" s="315"/>
    </row>
    <row r="318" spans="1:51" s="1" customFormat="1" ht="15" hidden="1" customHeight="1" x14ac:dyDescent="0.2">
      <c r="A318" s="480"/>
      <c r="B318" s="59" t="s">
        <v>109</v>
      </c>
      <c r="C318" s="58"/>
      <c r="D318" s="315"/>
      <c r="E318" s="315"/>
      <c r="F318" s="315"/>
      <c r="G318" s="315"/>
      <c r="H318" s="315"/>
      <c r="I318" s="315"/>
      <c r="J318" s="315"/>
      <c r="K318" s="315"/>
      <c r="L318" s="315"/>
      <c r="M318" s="315"/>
      <c r="N318" s="315"/>
      <c r="O318" s="315"/>
      <c r="P318" s="315"/>
      <c r="Q318" s="480"/>
      <c r="R318" s="315"/>
      <c r="S318" s="315"/>
      <c r="T318" s="315"/>
      <c r="U318" s="480"/>
      <c r="V318" s="480"/>
      <c r="W318" s="480"/>
      <c r="X318" s="315"/>
      <c r="Y318" s="315"/>
      <c r="Z318" s="316"/>
      <c r="AA318" s="316"/>
      <c r="AB318" s="315"/>
      <c r="AC318" s="315"/>
      <c r="AD318" s="315"/>
      <c r="AE318" s="315"/>
      <c r="AF318" s="315"/>
      <c r="AG318" s="315"/>
      <c r="AH318" s="315"/>
      <c r="AI318" s="315"/>
      <c r="AJ318" s="315"/>
      <c r="AK318" s="315"/>
      <c r="AL318" s="317"/>
      <c r="AM318" s="318">
        <v>0.223</v>
      </c>
      <c r="AN318" s="319">
        <v>0.26600000000000001</v>
      </c>
      <c r="AO318" s="315"/>
      <c r="AP318" s="317"/>
      <c r="AQ318" s="318">
        <v>0.22700000000000001</v>
      </c>
      <c r="AR318" s="319"/>
      <c r="AS318" s="317"/>
      <c r="AT318" s="318">
        <v>0.23</v>
      </c>
      <c r="AU318" s="314"/>
      <c r="AV318" s="317"/>
      <c r="AW318" s="318">
        <v>0.23</v>
      </c>
      <c r="AX318" s="314"/>
      <c r="AY318" s="315"/>
    </row>
    <row r="319" spans="1:51" s="1" customFormat="1" ht="15" hidden="1" customHeight="1" x14ac:dyDescent="0.2">
      <c r="A319" s="480"/>
      <c r="B319" s="59" t="s">
        <v>110</v>
      </c>
      <c r="C319" s="58"/>
      <c r="D319" s="315"/>
      <c r="E319" s="315"/>
      <c r="F319" s="315"/>
      <c r="G319" s="315"/>
      <c r="H319" s="315"/>
      <c r="I319" s="315"/>
      <c r="J319" s="315"/>
      <c r="K319" s="315"/>
      <c r="L319" s="315"/>
      <c r="M319" s="315"/>
      <c r="N319" s="315"/>
      <c r="O319" s="315"/>
      <c r="P319" s="315"/>
      <c r="Q319" s="480"/>
      <c r="R319" s="315"/>
      <c r="S319" s="315"/>
      <c r="T319" s="315"/>
      <c r="U319" s="480"/>
      <c r="V319" s="480"/>
      <c r="W319" s="480"/>
      <c r="X319" s="315"/>
      <c r="Y319" s="315"/>
      <c r="Z319" s="316"/>
      <c r="AA319" s="316"/>
      <c r="AB319" s="315"/>
      <c r="AC319" s="315"/>
      <c r="AD319" s="315"/>
      <c r="AE319" s="315"/>
      <c r="AF319" s="315"/>
      <c r="AG319" s="315"/>
      <c r="AH319" s="315"/>
      <c r="AI319" s="315"/>
      <c r="AJ319" s="315"/>
      <c r="AK319" s="315"/>
      <c r="AL319" s="317"/>
      <c r="AM319" s="318">
        <v>0.223</v>
      </c>
      <c r="AN319" s="319">
        <v>0.26600000000000001</v>
      </c>
      <c r="AO319" s="315"/>
      <c r="AP319" s="317"/>
      <c r="AQ319" s="318">
        <v>0.22700000000000001</v>
      </c>
      <c r="AR319" s="319"/>
      <c r="AS319" s="317"/>
      <c r="AT319" s="318">
        <v>0.23</v>
      </c>
      <c r="AU319" s="314"/>
      <c r="AV319" s="317"/>
      <c r="AW319" s="318">
        <v>0.23</v>
      </c>
      <c r="AX319" s="314"/>
      <c r="AY319" s="315"/>
    </row>
    <row r="320" spans="1:51" s="1" customFormat="1" ht="15" hidden="1" customHeight="1" x14ac:dyDescent="0.2">
      <c r="A320" s="480"/>
      <c r="B320" s="59" t="s">
        <v>111</v>
      </c>
      <c r="C320" s="58"/>
      <c r="D320" s="315"/>
      <c r="E320" s="315"/>
      <c r="F320" s="315"/>
      <c r="G320" s="315"/>
      <c r="H320" s="315"/>
      <c r="I320" s="315"/>
      <c r="J320" s="315"/>
      <c r="K320" s="315"/>
      <c r="L320" s="315"/>
      <c r="M320" s="315"/>
      <c r="N320" s="315"/>
      <c r="O320" s="315"/>
      <c r="P320" s="315"/>
      <c r="Q320" s="480"/>
      <c r="R320" s="315"/>
      <c r="S320" s="315"/>
      <c r="T320" s="315"/>
      <c r="U320" s="480"/>
      <c r="V320" s="480"/>
      <c r="W320" s="480"/>
      <c r="X320" s="315"/>
      <c r="Y320" s="315"/>
      <c r="Z320" s="316"/>
      <c r="AA320" s="316"/>
      <c r="AB320" s="315"/>
      <c r="AC320" s="315"/>
      <c r="AD320" s="315"/>
      <c r="AE320" s="315"/>
      <c r="AF320" s="315"/>
      <c r="AG320" s="315"/>
      <c r="AH320" s="315"/>
      <c r="AI320" s="315"/>
      <c r="AJ320" s="315"/>
      <c r="AK320" s="315"/>
      <c r="AL320" s="317"/>
      <c r="AM320" s="318">
        <v>0.223</v>
      </c>
      <c r="AN320" s="319">
        <v>0.26600000000000001</v>
      </c>
      <c r="AO320" s="315"/>
      <c r="AP320" s="317"/>
      <c r="AQ320" s="318">
        <v>0.22700000000000001</v>
      </c>
      <c r="AR320" s="319"/>
      <c r="AS320" s="317"/>
      <c r="AT320" s="318">
        <v>0.23</v>
      </c>
      <c r="AU320" s="314"/>
      <c r="AV320" s="317"/>
      <c r="AW320" s="318">
        <v>0.23</v>
      </c>
      <c r="AX320" s="314"/>
      <c r="AY320" s="315"/>
    </row>
    <row r="321" spans="1:51" s="1" customFormat="1" ht="15" hidden="1" customHeight="1" x14ac:dyDescent="0.2">
      <c r="A321" s="480"/>
      <c r="B321" s="59" t="s">
        <v>112</v>
      </c>
      <c r="C321" s="58"/>
      <c r="D321" s="315"/>
      <c r="E321" s="315"/>
      <c r="F321" s="315"/>
      <c r="G321" s="315"/>
      <c r="H321" s="315"/>
      <c r="I321" s="315"/>
      <c r="J321" s="315"/>
      <c r="K321" s="315"/>
      <c r="L321" s="315"/>
      <c r="M321" s="315"/>
      <c r="N321" s="315"/>
      <c r="O321" s="315"/>
      <c r="P321" s="315"/>
      <c r="Q321" s="480"/>
      <c r="R321" s="315"/>
      <c r="S321" s="315"/>
      <c r="T321" s="315"/>
      <c r="U321" s="480"/>
      <c r="V321" s="480"/>
      <c r="W321" s="480"/>
      <c r="X321" s="315"/>
      <c r="Y321" s="315"/>
      <c r="Z321" s="316"/>
      <c r="AA321" s="316"/>
      <c r="AB321" s="315"/>
      <c r="AC321" s="315"/>
      <c r="AD321" s="315"/>
      <c r="AE321" s="315"/>
      <c r="AF321" s="315"/>
      <c r="AG321" s="315"/>
      <c r="AH321" s="315"/>
      <c r="AI321" s="315"/>
      <c r="AJ321" s="315"/>
      <c r="AK321" s="315"/>
      <c r="AL321" s="317"/>
      <c r="AM321" s="318">
        <v>0.223</v>
      </c>
      <c r="AN321" s="319">
        <v>0.26600000000000001</v>
      </c>
      <c r="AO321" s="315"/>
      <c r="AP321" s="317"/>
      <c r="AQ321" s="318">
        <v>0.22700000000000001</v>
      </c>
      <c r="AR321" s="319"/>
      <c r="AS321" s="317"/>
      <c r="AT321" s="318">
        <v>0.23</v>
      </c>
      <c r="AU321" s="314"/>
      <c r="AV321" s="317"/>
      <c r="AW321" s="318">
        <v>0.23</v>
      </c>
      <c r="AX321" s="314"/>
      <c r="AY321" s="315"/>
    </row>
    <row r="322" spans="1:51" s="1" customFormat="1" ht="15" hidden="1" customHeight="1" x14ac:dyDescent="0.2">
      <c r="A322" s="480"/>
      <c r="B322" s="59" t="s">
        <v>113</v>
      </c>
      <c r="C322" s="58"/>
      <c r="D322" s="315"/>
      <c r="E322" s="315"/>
      <c r="F322" s="315"/>
      <c r="G322" s="315"/>
      <c r="H322" s="315"/>
      <c r="I322" s="315"/>
      <c r="J322" s="315"/>
      <c r="K322" s="315"/>
      <c r="L322" s="315"/>
      <c r="M322" s="315"/>
      <c r="N322" s="315"/>
      <c r="O322" s="315"/>
      <c r="P322" s="315"/>
      <c r="Q322" s="480"/>
      <c r="R322" s="315"/>
      <c r="S322" s="315"/>
      <c r="T322" s="315"/>
      <c r="U322" s="480"/>
      <c r="V322" s="480"/>
      <c r="W322" s="480"/>
      <c r="X322" s="315"/>
      <c r="Y322" s="315"/>
      <c r="Z322" s="316"/>
      <c r="AA322" s="316"/>
      <c r="AB322" s="315"/>
      <c r="AC322" s="315"/>
      <c r="AD322" s="315"/>
      <c r="AE322" s="315"/>
      <c r="AF322" s="315"/>
      <c r="AG322" s="315"/>
      <c r="AH322" s="315"/>
      <c r="AI322" s="315"/>
      <c r="AJ322" s="315"/>
      <c r="AK322" s="315"/>
      <c r="AL322" s="317"/>
      <c r="AM322" s="318">
        <v>0.223</v>
      </c>
      <c r="AN322" s="319">
        <v>0.26600000000000001</v>
      </c>
      <c r="AO322" s="315"/>
      <c r="AP322" s="317"/>
      <c r="AQ322" s="318">
        <v>0.22700000000000001</v>
      </c>
      <c r="AR322" s="319"/>
      <c r="AS322" s="317"/>
      <c r="AT322" s="318">
        <v>0.23</v>
      </c>
      <c r="AU322" s="314"/>
      <c r="AV322" s="317"/>
      <c r="AW322" s="318">
        <v>0.23</v>
      </c>
      <c r="AX322" s="314"/>
      <c r="AY322" s="315"/>
    </row>
    <row r="323" spans="1:51" s="1" customFormat="1" ht="15" hidden="1" customHeight="1" x14ac:dyDescent="0.2">
      <c r="A323" s="480"/>
      <c r="B323" s="59" t="s">
        <v>114</v>
      </c>
      <c r="C323" s="58"/>
      <c r="D323" s="315"/>
      <c r="E323" s="315"/>
      <c r="F323" s="315"/>
      <c r="G323" s="315"/>
      <c r="H323" s="315"/>
      <c r="I323" s="315"/>
      <c r="J323" s="315"/>
      <c r="K323" s="315"/>
      <c r="L323" s="315"/>
      <c r="M323" s="315"/>
      <c r="N323" s="315"/>
      <c r="O323" s="315"/>
      <c r="P323" s="315"/>
      <c r="Q323" s="480"/>
      <c r="R323" s="315"/>
      <c r="S323" s="315"/>
      <c r="T323" s="315"/>
      <c r="U323" s="480"/>
      <c r="V323" s="480"/>
      <c r="W323" s="480"/>
      <c r="X323" s="315"/>
      <c r="Y323" s="315"/>
      <c r="Z323" s="316"/>
      <c r="AA323" s="316"/>
      <c r="AB323" s="315"/>
      <c r="AC323" s="315"/>
      <c r="AD323" s="315"/>
      <c r="AE323" s="315"/>
      <c r="AF323" s="315"/>
      <c r="AG323" s="315"/>
      <c r="AH323" s="315"/>
      <c r="AI323" s="315"/>
      <c r="AJ323" s="315"/>
      <c r="AK323" s="315"/>
      <c r="AL323" s="317"/>
      <c r="AM323" s="318">
        <v>0.223</v>
      </c>
      <c r="AN323" s="319">
        <v>0.26600000000000001</v>
      </c>
      <c r="AO323" s="315"/>
      <c r="AP323" s="317"/>
      <c r="AQ323" s="318">
        <v>0.22700000000000001</v>
      </c>
      <c r="AR323" s="319"/>
      <c r="AS323" s="317"/>
      <c r="AT323" s="318">
        <v>0.23</v>
      </c>
      <c r="AU323" s="314"/>
      <c r="AV323" s="317"/>
      <c r="AW323" s="318">
        <v>0.23</v>
      </c>
      <c r="AX323" s="314"/>
      <c r="AY323" s="315"/>
    </row>
    <row r="324" spans="1:51" s="1" customFormat="1" ht="15" hidden="1" customHeight="1" x14ac:dyDescent="0.2">
      <c r="A324" s="480"/>
      <c r="B324" s="59" t="s">
        <v>115</v>
      </c>
      <c r="C324" s="58"/>
      <c r="D324" s="315"/>
      <c r="E324" s="315"/>
      <c r="F324" s="315"/>
      <c r="G324" s="315"/>
      <c r="H324" s="315"/>
      <c r="I324" s="315"/>
      <c r="J324" s="315"/>
      <c r="K324" s="315"/>
      <c r="L324" s="315"/>
      <c r="M324" s="315"/>
      <c r="N324" s="315"/>
      <c r="O324" s="315"/>
      <c r="P324" s="315"/>
      <c r="Q324" s="480"/>
      <c r="R324" s="315"/>
      <c r="S324" s="315"/>
      <c r="T324" s="315"/>
      <c r="U324" s="480"/>
      <c r="V324" s="480"/>
      <c r="W324" s="480"/>
      <c r="X324" s="315"/>
      <c r="Y324" s="315"/>
      <c r="Z324" s="316"/>
      <c r="AA324" s="316"/>
      <c r="AB324" s="315"/>
      <c r="AC324" s="315"/>
      <c r="AD324" s="315"/>
      <c r="AE324" s="315"/>
      <c r="AF324" s="315"/>
      <c r="AG324" s="315"/>
      <c r="AH324" s="315"/>
      <c r="AI324" s="315"/>
      <c r="AJ324" s="315"/>
      <c r="AK324" s="315"/>
      <c r="AL324" s="317"/>
      <c r="AM324" s="318">
        <v>0.223</v>
      </c>
      <c r="AN324" s="319">
        <v>0.26600000000000001</v>
      </c>
      <c r="AO324" s="315"/>
      <c r="AP324" s="317"/>
      <c r="AQ324" s="318">
        <v>0.22700000000000001</v>
      </c>
      <c r="AR324" s="319"/>
      <c r="AS324" s="317"/>
      <c r="AT324" s="318">
        <v>0.23</v>
      </c>
      <c r="AU324" s="314"/>
      <c r="AV324" s="317"/>
      <c r="AW324" s="318">
        <v>0.23</v>
      </c>
      <c r="AX324" s="314"/>
      <c r="AY324" s="315"/>
    </row>
    <row r="325" spans="1:51" s="1" customFormat="1" ht="15" hidden="1" customHeight="1" x14ac:dyDescent="0.2">
      <c r="A325" s="480"/>
      <c r="B325" s="59" t="s">
        <v>116</v>
      </c>
      <c r="C325" s="58"/>
      <c r="D325" s="315"/>
      <c r="E325" s="315"/>
      <c r="F325" s="315"/>
      <c r="G325" s="315"/>
      <c r="H325" s="315"/>
      <c r="I325" s="315"/>
      <c r="J325" s="315"/>
      <c r="K325" s="315"/>
      <c r="L325" s="315"/>
      <c r="M325" s="315"/>
      <c r="N325" s="315"/>
      <c r="O325" s="315"/>
      <c r="P325" s="315"/>
      <c r="Q325" s="480"/>
      <c r="R325" s="315"/>
      <c r="S325" s="315"/>
      <c r="T325" s="315"/>
      <c r="U325" s="480"/>
      <c r="V325" s="480"/>
      <c r="W325" s="480"/>
      <c r="X325" s="315"/>
      <c r="Y325" s="315"/>
      <c r="Z325" s="316"/>
      <c r="AA325" s="316"/>
      <c r="AB325" s="315"/>
      <c r="AC325" s="315"/>
      <c r="AD325" s="315"/>
      <c r="AE325" s="315"/>
      <c r="AF325" s="315"/>
      <c r="AG325" s="315"/>
      <c r="AH325" s="315"/>
      <c r="AI325" s="315"/>
      <c r="AJ325" s="315"/>
      <c r="AK325" s="315"/>
      <c r="AL325" s="317"/>
      <c r="AM325" s="318">
        <v>0.223</v>
      </c>
      <c r="AN325" s="319">
        <v>0.26600000000000001</v>
      </c>
      <c r="AO325" s="315"/>
      <c r="AP325" s="317"/>
      <c r="AQ325" s="318">
        <v>0.22700000000000001</v>
      </c>
      <c r="AR325" s="319"/>
      <c r="AS325" s="317"/>
      <c r="AT325" s="318">
        <v>0.23</v>
      </c>
      <c r="AU325" s="314"/>
      <c r="AV325" s="317"/>
      <c r="AW325" s="318">
        <v>0.23</v>
      </c>
      <c r="AX325" s="314"/>
      <c r="AY325" s="315"/>
    </row>
    <row r="326" spans="1:51" s="1" customFormat="1" ht="15" hidden="1" customHeight="1" x14ac:dyDescent="0.2">
      <c r="A326" s="480"/>
      <c r="B326" s="59" t="s">
        <v>117</v>
      </c>
      <c r="C326" s="58"/>
      <c r="D326" s="315"/>
      <c r="E326" s="315"/>
      <c r="F326" s="315"/>
      <c r="G326" s="315"/>
      <c r="H326" s="315"/>
      <c r="I326" s="315"/>
      <c r="J326" s="315"/>
      <c r="K326" s="315"/>
      <c r="L326" s="315"/>
      <c r="M326" s="315"/>
      <c r="N326" s="315"/>
      <c r="O326" s="315"/>
      <c r="P326" s="315"/>
      <c r="Q326" s="480"/>
      <c r="R326" s="315"/>
      <c r="S326" s="315"/>
      <c r="T326" s="315"/>
      <c r="U326" s="480"/>
      <c r="V326" s="480"/>
      <c r="W326" s="480"/>
      <c r="X326" s="315"/>
      <c r="Y326" s="315"/>
      <c r="Z326" s="316"/>
      <c r="AA326" s="316"/>
      <c r="AB326" s="315"/>
      <c r="AC326" s="315"/>
      <c r="AD326" s="315"/>
      <c r="AE326" s="315"/>
      <c r="AF326" s="315"/>
      <c r="AG326" s="315"/>
      <c r="AH326" s="315"/>
      <c r="AI326" s="315"/>
      <c r="AJ326" s="315"/>
      <c r="AK326" s="315"/>
      <c r="AL326" s="317"/>
      <c r="AM326" s="318">
        <v>0.223</v>
      </c>
      <c r="AN326" s="319">
        <v>0.26600000000000001</v>
      </c>
      <c r="AO326" s="315"/>
      <c r="AP326" s="317"/>
      <c r="AQ326" s="318">
        <v>0.22700000000000001</v>
      </c>
      <c r="AR326" s="319"/>
      <c r="AS326" s="317"/>
      <c r="AT326" s="318">
        <v>0.23</v>
      </c>
      <c r="AU326" s="314"/>
      <c r="AV326" s="317"/>
      <c r="AW326" s="318">
        <v>0.23</v>
      </c>
      <c r="AX326" s="314"/>
      <c r="AY326" s="315"/>
    </row>
    <row r="327" spans="1:51" s="1" customFormat="1" ht="15" hidden="1" customHeight="1" x14ac:dyDescent="0.2">
      <c r="A327" s="480"/>
      <c r="B327" s="59" t="s">
        <v>118</v>
      </c>
      <c r="C327" s="58"/>
      <c r="D327" s="315"/>
      <c r="E327" s="315"/>
      <c r="F327" s="315"/>
      <c r="G327" s="315"/>
      <c r="H327" s="315"/>
      <c r="I327" s="315"/>
      <c r="J327" s="315"/>
      <c r="K327" s="315"/>
      <c r="L327" s="315"/>
      <c r="M327" s="315"/>
      <c r="N327" s="315"/>
      <c r="O327" s="315"/>
      <c r="P327" s="315"/>
      <c r="Q327" s="480"/>
      <c r="R327" s="315"/>
      <c r="S327" s="315"/>
      <c r="T327" s="315"/>
      <c r="U327" s="480"/>
      <c r="V327" s="480"/>
      <c r="W327" s="480"/>
      <c r="X327" s="315"/>
      <c r="Y327" s="315"/>
      <c r="Z327" s="316"/>
      <c r="AA327" s="316"/>
      <c r="AB327" s="315"/>
      <c r="AC327" s="315"/>
      <c r="AD327" s="315"/>
      <c r="AE327" s="315"/>
      <c r="AF327" s="315"/>
      <c r="AG327" s="315"/>
      <c r="AH327" s="315"/>
      <c r="AI327" s="315"/>
      <c r="AJ327" s="315"/>
      <c r="AK327" s="315"/>
      <c r="AL327" s="317"/>
      <c r="AM327" s="318">
        <v>0.223</v>
      </c>
      <c r="AN327" s="319">
        <v>0.26600000000000001</v>
      </c>
      <c r="AO327" s="315"/>
      <c r="AP327" s="317"/>
      <c r="AQ327" s="318">
        <v>0.22700000000000001</v>
      </c>
      <c r="AR327" s="319"/>
      <c r="AS327" s="317"/>
      <c r="AT327" s="318">
        <v>0.23</v>
      </c>
      <c r="AU327" s="314"/>
      <c r="AV327" s="317"/>
      <c r="AW327" s="318">
        <v>0.23</v>
      </c>
      <c r="AX327" s="314"/>
      <c r="AY327" s="315"/>
    </row>
    <row r="328" spans="1:51" s="1" customFormat="1" ht="15" hidden="1" customHeight="1" x14ac:dyDescent="0.2">
      <c r="A328" s="480"/>
      <c r="B328" s="59" t="s">
        <v>119</v>
      </c>
      <c r="C328" s="58"/>
      <c r="D328" s="315"/>
      <c r="E328" s="315"/>
      <c r="F328" s="315"/>
      <c r="G328" s="315"/>
      <c r="H328" s="315"/>
      <c r="I328" s="315"/>
      <c r="J328" s="315"/>
      <c r="K328" s="315"/>
      <c r="L328" s="315"/>
      <c r="M328" s="315"/>
      <c r="N328" s="315"/>
      <c r="O328" s="315"/>
      <c r="P328" s="315"/>
      <c r="Q328" s="480"/>
      <c r="R328" s="315"/>
      <c r="S328" s="315"/>
      <c r="T328" s="315"/>
      <c r="U328" s="480"/>
      <c r="V328" s="480"/>
      <c r="W328" s="480"/>
      <c r="X328" s="315"/>
      <c r="Y328" s="315"/>
      <c r="Z328" s="316"/>
      <c r="AA328" s="316"/>
      <c r="AB328" s="315"/>
      <c r="AC328" s="315"/>
      <c r="AD328" s="315"/>
      <c r="AE328" s="315"/>
      <c r="AF328" s="315"/>
      <c r="AG328" s="315"/>
      <c r="AH328" s="315"/>
      <c r="AI328" s="315"/>
      <c r="AJ328" s="315"/>
      <c r="AK328" s="315"/>
      <c r="AL328" s="317"/>
      <c r="AM328" s="318">
        <v>0.223</v>
      </c>
      <c r="AN328" s="319">
        <v>0.26600000000000001</v>
      </c>
      <c r="AO328" s="315"/>
      <c r="AP328" s="317"/>
      <c r="AQ328" s="318">
        <v>0.22700000000000001</v>
      </c>
      <c r="AR328" s="319"/>
      <c r="AS328" s="317"/>
      <c r="AT328" s="318">
        <v>0.23</v>
      </c>
      <c r="AU328" s="314"/>
      <c r="AV328" s="317"/>
      <c r="AW328" s="318">
        <v>0.23</v>
      </c>
      <c r="AX328" s="314"/>
      <c r="AY328" s="315"/>
    </row>
    <row r="329" spans="1:51" s="1" customFormat="1" ht="15" hidden="1" customHeight="1" x14ac:dyDescent="0.2">
      <c r="A329" s="480"/>
      <c r="B329" s="59" t="s">
        <v>120</v>
      </c>
      <c r="C329" s="58"/>
      <c r="D329" s="315"/>
      <c r="E329" s="315"/>
      <c r="F329" s="315"/>
      <c r="G329" s="315"/>
      <c r="H329" s="315"/>
      <c r="I329" s="315"/>
      <c r="J329" s="315"/>
      <c r="K329" s="315"/>
      <c r="L329" s="315"/>
      <c r="M329" s="315"/>
      <c r="N329" s="315"/>
      <c r="O329" s="315"/>
      <c r="P329" s="315"/>
      <c r="Q329" s="480"/>
      <c r="R329" s="315"/>
      <c r="S329" s="315"/>
      <c r="T329" s="315"/>
      <c r="U329" s="480"/>
      <c r="V329" s="480"/>
      <c r="W329" s="480"/>
      <c r="X329" s="315"/>
      <c r="Y329" s="315"/>
      <c r="Z329" s="316"/>
      <c r="AA329" s="316"/>
      <c r="AB329" s="315"/>
      <c r="AC329" s="315"/>
      <c r="AD329" s="315"/>
      <c r="AE329" s="315"/>
      <c r="AF329" s="315"/>
      <c r="AG329" s="315"/>
      <c r="AH329" s="315"/>
      <c r="AI329" s="315"/>
      <c r="AJ329" s="315"/>
      <c r="AK329" s="315"/>
      <c r="AL329" s="317"/>
      <c r="AM329" s="318">
        <v>0.223</v>
      </c>
      <c r="AN329" s="319">
        <v>0.26600000000000001</v>
      </c>
      <c r="AO329" s="315"/>
      <c r="AP329" s="317"/>
      <c r="AQ329" s="318">
        <v>0.22700000000000001</v>
      </c>
      <c r="AR329" s="319"/>
      <c r="AS329" s="317"/>
      <c r="AT329" s="318">
        <v>0.23</v>
      </c>
      <c r="AU329" s="314"/>
      <c r="AV329" s="317"/>
      <c r="AW329" s="318">
        <v>0.23</v>
      </c>
      <c r="AX329" s="314"/>
      <c r="AY329" s="315"/>
    </row>
    <row r="330" spans="1:51" s="1" customFormat="1" ht="15" hidden="1" customHeight="1" x14ac:dyDescent="0.2">
      <c r="A330" s="480"/>
      <c r="B330" s="59" t="s">
        <v>121</v>
      </c>
      <c r="C330" s="58"/>
      <c r="D330" s="315"/>
      <c r="E330" s="315"/>
      <c r="F330" s="315"/>
      <c r="G330" s="315"/>
      <c r="H330" s="315"/>
      <c r="I330" s="315"/>
      <c r="J330" s="315"/>
      <c r="K330" s="315"/>
      <c r="L330" s="315"/>
      <c r="M330" s="315"/>
      <c r="N330" s="315"/>
      <c r="O330" s="315"/>
      <c r="P330" s="315"/>
      <c r="Q330" s="480"/>
      <c r="R330" s="315"/>
      <c r="S330" s="315"/>
      <c r="T330" s="315"/>
      <c r="U330" s="480"/>
      <c r="V330" s="480"/>
      <c r="W330" s="480"/>
      <c r="X330" s="315"/>
      <c r="Y330" s="315"/>
      <c r="Z330" s="316"/>
      <c r="AA330" s="316"/>
      <c r="AB330" s="315"/>
      <c r="AC330" s="315"/>
      <c r="AD330" s="315"/>
      <c r="AE330" s="315"/>
      <c r="AF330" s="315"/>
      <c r="AG330" s="315"/>
      <c r="AH330" s="315"/>
      <c r="AI330" s="315"/>
      <c r="AJ330" s="315"/>
      <c r="AK330" s="315"/>
      <c r="AL330" s="317"/>
      <c r="AM330" s="318">
        <v>0.223</v>
      </c>
      <c r="AN330" s="319">
        <v>0.26600000000000001</v>
      </c>
      <c r="AO330" s="315"/>
      <c r="AP330" s="317"/>
      <c r="AQ330" s="318">
        <v>0.22700000000000001</v>
      </c>
      <c r="AR330" s="319"/>
      <c r="AS330" s="317"/>
      <c r="AT330" s="318">
        <v>0.23</v>
      </c>
      <c r="AU330" s="314"/>
      <c r="AV330" s="317"/>
      <c r="AW330" s="318">
        <v>0.23</v>
      </c>
      <c r="AX330" s="314"/>
      <c r="AY330" s="315"/>
    </row>
    <row r="331" spans="1:51" s="1" customFormat="1" ht="15" hidden="1" customHeight="1" x14ac:dyDescent="0.2">
      <c r="A331" s="480"/>
      <c r="B331" s="59" t="s">
        <v>122</v>
      </c>
      <c r="C331" s="58"/>
      <c r="D331" s="315"/>
      <c r="E331" s="315"/>
      <c r="F331" s="315"/>
      <c r="G331" s="315"/>
      <c r="H331" s="315"/>
      <c r="I331" s="315"/>
      <c r="J331" s="315"/>
      <c r="K331" s="315"/>
      <c r="L331" s="315"/>
      <c r="M331" s="315"/>
      <c r="N331" s="315"/>
      <c r="O331" s="315"/>
      <c r="P331" s="315"/>
      <c r="Q331" s="480"/>
      <c r="R331" s="315"/>
      <c r="S331" s="315"/>
      <c r="T331" s="315"/>
      <c r="U331" s="480"/>
      <c r="V331" s="480"/>
      <c r="W331" s="480"/>
      <c r="X331" s="315"/>
      <c r="Y331" s="315"/>
      <c r="Z331" s="316"/>
      <c r="AA331" s="316"/>
      <c r="AB331" s="315"/>
      <c r="AC331" s="315"/>
      <c r="AD331" s="315"/>
      <c r="AE331" s="315"/>
      <c r="AF331" s="315"/>
      <c r="AG331" s="315"/>
      <c r="AH331" s="315"/>
      <c r="AI331" s="315"/>
      <c r="AJ331" s="315"/>
      <c r="AK331" s="315"/>
      <c r="AL331" s="317"/>
      <c r="AM331" s="318">
        <v>0.223</v>
      </c>
      <c r="AN331" s="319">
        <v>0.26600000000000001</v>
      </c>
      <c r="AO331" s="315"/>
      <c r="AP331" s="317"/>
      <c r="AQ331" s="318">
        <v>0.22700000000000001</v>
      </c>
      <c r="AR331" s="319"/>
      <c r="AS331" s="317"/>
      <c r="AT331" s="318">
        <v>0.23</v>
      </c>
      <c r="AU331" s="314"/>
      <c r="AV331" s="317"/>
      <c r="AW331" s="318">
        <v>0.23</v>
      </c>
      <c r="AX331" s="314"/>
      <c r="AY331" s="315"/>
    </row>
    <row r="332" spans="1:51" s="1" customFormat="1" ht="15" hidden="1" customHeight="1" x14ac:dyDescent="0.2">
      <c r="A332" s="480"/>
      <c r="B332" s="59" t="s">
        <v>123</v>
      </c>
      <c r="C332" s="58"/>
      <c r="D332" s="315"/>
      <c r="E332" s="315"/>
      <c r="F332" s="315"/>
      <c r="G332" s="315"/>
      <c r="H332" s="315"/>
      <c r="I332" s="315"/>
      <c r="J332" s="315"/>
      <c r="K332" s="315"/>
      <c r="L332" s="315"/>
      <c r="M332" s="315"/>
      <c r="N332" s="315"/>
      <c r="O332" s="315"/>
      <c r="P332" s="315"/>
      <c r="Q332" s="480"/>
      <c r="R332" s="315"/>
      <c r="S332" s="315"/>
      <c r="T332" s="315"/>
      <c r="U332" s="480"/>
      <c r="V332" s="480"/>
      <c r="W332" s="480"/>
      <c r="X332" s="315"/>
      <c r="Y332" s="315"/>
      <c r="Z332" s="316"/>
      <c r="AA332" s="316"/>
      <c r="AB332" s="315"/>
      <c r="AC332" s="315"/>
      <c r="AD332" s="315"/>
      <c r="AE332" s="315"/>
      <c r="AF332" s="315"/>
      <c r="AG332" s="315"/>
      <c r="AH332" s="315"/>
      <c r="AI332" s="315"/>
      <c r="AJ332" s="315"/>
      <c r="AK332" s="315"/>
      <c r="AL332" s="317"/>
      <c r="AM332" s="318">
        <v>0.223</v>
      </c>
      <c r="AN332" s="319">
        <v>0.26600000000000001</v>
      </c>
      <c r="AO332" s="315"/>
      <c r="AP332" s="317"/>
      <c r="AQ332" s="318">
        <v>0.22700000000000001</v>
      </c>
      <c r="AR332" s="319"/>
      <c r="AS332" s="317"/>
      <c r="AT332" s="318">
        <v>0.23</v>
      </c>
      <c r="AU332" s="314"/>
      <c r="AV332" s="317"/>
      <c r="AW332" s="318">
        <v>0.23</v>
      </c>
      <c r="AX332" s="314"/>
      <c r="AY332" s="315"/>
    </row>
    <row r="333" spans="1:51" s="1" customFormat="1" ht="15" hidden="1" customHeight="1" x14ac:dyDescent="0.2">
      <c r="A333" s="480"/>
      <c r="B333" s="59" t="s">
        <v>124</v>
      </c>
      <c r="C333" s="58"/>
      <c r="D333" s="315"/>
      <c r="E333" s="315"/>
      <c r="F333" s="315"/>
      <c r="G333" s="315"/>
      <c r="H333" s="315"/>
      <c r="I333" s="315"/>
      <c r="J333" s="315"/>
      <c r="K333" s="315"/>
      <c r="L333" s="315"/>
      <c r="M333" s="315"/>
      <c r="N333" s="315"/>
      <c r="O333" s="315"/>
      <c r="P333" s="315"/>
      <c r="Q333" s="480"/>
      <c r="R333" s="315"/>
      <c r="S333" s="315"/>
      <c r="T333" s="315"/>
      <c r="U333" s="480"/>
      <c r="V333" s="480"/>
      <c r="W333" s="480"/>
      <c r="X333" s="315"/>
      <c r="Y333" s="315"/>
      <c r="Z333" s="316"/>
      <c r="AA333" s="316"/>
      <c r="AB333" s="315"/>
      <c r="AC333" s="315"/>
      <c r="AD333" s="315"/>
      <c r="AE333" s="315"/>
      <c r="AF333" s="315"/>
      <c r="AG333" s="315"/>
      <c r="AH333" s="315"/>
      <c r="AI333" s="315"/>
      <c r="AJ333" s="315"/>
      <c r="AK333" s="315"/>
      <c r="AL333" s="317"/>
      <c r="AM333" s="318">
        <v>0.223</v>
      </c>
      <c r="AN333" s="319">
        <v>0.26600000000000001</v>
      </c>
      <c r="AO333" s="315"/>
      <c r="AP333" s="317"/>
      <c r="AQ333" s="318">
        <v>0.22700000000000001</v>
      </c>
      <c r="AR333" s="319"/>
      <c r="AS333" s="317"/>
      <c r="AT333" s="318">
        <v>0.23</v>
      </c>
      <c r="AU333" s="314"/>
      <c r="AV333" s="317"/>
      <c r="AW333" s="318">
        <v>0.23</v>
      </c>
      <c r="AX333" s="314"/>
      <c r="AY333" s="315"/>
    </row>
    <row r="334" spans="1:51" s="1" customFormat="1" ht="15" hidden="1" customHeight="1" x14ac:dyDescent="0.2">
      <c r="A334" s="480"/>
      <c r="B334" s="60" t="s">
        <v>125</v>
      </c>
      <c r="C334" s="58"/>
      <c r="D334" s="315"/>
      <c r="E334" s="315"/>
      <c r="F334" s="315"/>
      <c r="G334" s="315"/>
      <c r="H334" s="315"/>
      <c r="I334" s="315"/>
      <c r="J334" s="315"/>
      <c r="K334" s="315"/>
      <c r="L334" s="315"/>
      <c r="M334" s="315"/>
      <c r="N334" s="315"/>
      <c r="O334" s="315"/>
      <c r="P334" s="315"/>
      <c r="Q334" s="480"/>
      <c r="R334" s="315"/>
      <c r="S334" s="315"/>
      <c r="T334" s="315"/>
      <c r="U334" s="480"/>
      <c r="V334" s="480"/>
      <c r="W334" s="480"/>
      <c r="X334" s="315"/>
      <c r="Y334" s="315"/>
      <c r="Z334" s="316"/>
      <c r="AA334" s="316"/>
      <c r="AB334" s="315"/>
      <c r="AC334" s="315"/>
      <c r="AD334" s="315"/>
      <c r="AE334" s="315"/>
      <c r="AF334" s="315"/>
      <c r="AG334" s="315"/>
      <c r="AH334" s="315"/>
      <c r="AI334" s="315"/>
      <c r="AJ334" s="315"/>
      <c r="AK334" s="315"/>
      <c r="AL334" s="317"/>
      <c r="AM334" s="318">
        <v>0.223</v>
      </c>
      <c r="AN334" s="319">
        <v>0.26600000000000001</v>
      </c>
      <c r="AO334" s="315"/>
      <c r="AP334" s="317"/>
      <c r="AQ334" s="318">
        <v>0.22700000000000001</v>
      </c>
      <c r="AR334" s="319"/>
      <c r="AS334" s="317"/>
      <c r="AT334" s="318">
        <v>0.23</v>
      </c>
      <c r="AU334" s="314"/>
      <c r="AV334" s="317"/>
      <c r="AW334" s="318">
        <v>0.23</v>
      </c>
      <c r="AX334" s="314"/>
      <c r="AY334" s="315"/>
    </row>
    <row r="335" spans="1:51" s="1" customFormat="1" ht="15" hidden="1" customHeight="1" x14ac:dyDescent="0.2">
      <c r="A335" s="480"/>
      <c r="B335" s="315"/>
      <c r="C335" s="315"/>
      <c r="D335" s="315"/>
      <c r="E335" s="315"/>
      <c r="F335" s="315"/>
      <c r="G335" s="315"/>
      <c r="H335" s="315"/>
      <c r="I335" s="315"/>
      <c r="J335" s="315"/>
      <c r="K335" s="315"/>
      <c r="L335" s="315"/>
      <c r="M335" s="315"/>
      <c r="N335" s="315"/>
      <c r="O335" s="315"/>
      <c r="P335" s="315"/>
      <c r="Q335" s="480"/>
      <c r="R335" s="315"/>
      <c r="S335" s="315"/>
      <c r="T335" s="315"/>
      <c r="U335" s="480"/>
      <c r="V335" s="480"/>
      <c r="W335" s="480"/>
      <c r="X335" s="315"/>
      <c r="Y335" s="315"/>
      <c r="Z335" s="316"/>
      <c r="AA335" s="316"/>
      <c r="AB335" s="315"/>
      <c r="AC335" s="315"/>
      <c r="AD335" s="315"/>
      <c r="AE335" s="315"/>
      <c r="AF335" s="315"/>
      <c r="AG335" s="315"/>
      <c r="AH335" s="315"/>
      <c r="AI335" s="315"/>
      <c r="AJ335" s="315"/>
      <c r="AK335" s="315"/>
      <c r="AL335" s="317"/>
      <c r="AM335" s="318">
        <v>0.223</v>
      </c>
      <c r="AN335" s="319">
        <v>0.26600000000000001</v>
      </c>
      <c r="AO335" s="315"/>
      <c r="AP335" s="317"/>
      <c r="AQ335" s="318">
        <v>0.22700000000000001</v>
      </c>
      <c r="AR335" s="319"/>
      <c r="AS335" s="317"/>
      <c r="AT335" s="318">
        <v>0.23</v>
      </c>
      <c r="AU335" s="314"/>
      <c r="AV335" s="317"/>
      <c r="AW335" s="318">
        <v>0.23</v>
      </c>
      <c r="AX335" s="314"/>
      <c r="AY335" s="315"/>
    </row>
    <row r="336" spans="1:51" s="1" customFormat="1" hidden="1" x14ac:dyDescent="0.2">
      <c r="A336" s="480"/>
      <c r="B336" s="453"/>
      <c r="C336" s="315"/>
      <c r="D336" s="315"/>
      <c r="E336" s="315"/>
      <c r="F336" s="315"/>
      <c r="G336" s="315"/>
      <c r="H336" s="315"/>
      <c r="I336" s="315"/>
      <c r="J336" s="315"/>
      <c r="K336" s="315"/>
      <c r="L336" s="315"/>
      <c r="M336" s="315"/>
      <c r="N336" s="315"/>
      <c r="O336" s="315"/>
      <c r="P336" s="315"/>
      <c r="Q336" s="315"/>
      <c r="R336" s="315"/>
      <c r="S336" s="315"/>
      <c r="T336" s="315"/>
      <c r="U336" s="315"/>
      <c r="V336" s="315"/>
      <c r="W336" s="315"/>
      <c r="X336" s="315"/>
      <c r="Y336" s="315"/>
      <c r="Z336" s="316"/>
      <c r="AA336" s="316"/>
      <c r="AB336" s="315"/>
      <c r="AC336" s="315"/>
      <c r="AD336" s="315"/>
      <c r="AE336" s="315"/>
      <c r="AF336" s="315"/>
      <c r="AG336" s="315"/>
      <c r="AH336" s="315"/>
      <c r="AI336" s="315"/>
      <c r="AJ336" s="315"/>
      <c r="AK336" s="315"/>
      <c r="AL336" s="315"/>
      <c r="AM336" s="315"/>
      <c r="AN336" s="315"/>
      <c r="AO336" s="315"/>
      <c r="AP336" s="315"/>
      <c r="AQ336" s="315"/>
      <c r="AR336" s="315"/>
      <c r="AS336" s="480"/>
      <c r="AT336" s="480"/>
      <c r="AU336" s="314"/>
      <c r="AV336" s="480"/>
      <c r="AW336" s="480"/>
      <c r="AX336" s="314"/>
      <c r="AY336" s="315"/>
    </row>
    <row r="337" spans="1:64" ht="15.75" hidden="1" thickBot="1" x14ac:dyDescent="0.25">
      <c r="A337" s="480"/>
      <c r="B337" s="700"/>
      <c r="C337" s="700"/>
      <c r="D337" s="700"/>
      <c r="E337" s="700"/>
      <c r="F337" s="700"/>
      <c r="G337" s="700"/>
      <c r="H337" s="700"/>
      <c r="I337" s="700"/>
      <c r="J337" s="315"/>
      <c r="K337" s="700"/>
      <c r="L337" s="700"/>
      <c r="M337" s="700"/>
      <c r="N337" s="700"/>
      <c r="O337" s="700"/>
      <c r="P337" s="700"/>
      <c r="Q337" s="700"/>
      <c r="R337" s="700"/>
      <c r="S337" s="700"/>
      <c r="T337" s="700"/>
      <c r="U337" s="700"/>
      <c r="V337" s="700"/>
      <c r="W337" s="700"/>
      <c r="X337" s="700"/>
      <c r="Y337" s="315"/>
      <c r="Z337" s="316"/>
      <c r="AA337" s="316"/>
      <c r="AB337" s="315"/>
      <c r="AC337" s="315"/>
      <c r="AD337" s="315"/>
      <c r="AE337" s="315"/>
      <c r="AF337" s="315"/>
      <c r="AG337" s="315"/>
      <c r="AH337" s="315"/>
      <c r="AI337" s="315"/>
      <c r="AJ337" s="315"/>
      <c r="AK337" s="315"/>
      <c r="AL337" s="315"/>
      <c r="AM337" s="315"/>
      <c r="AN337" s="315"/>
      <c r="AO337" s="315"/>
      <c r="AP337" s="315"/>
      <c r="AQ337" s="315"/>
      <c r="AR337" s="315"/>
      <c r="AS337" s="480"/>
      <c r="AT337" s="480"/>
      <c r="AU337" s="314"/>
      <c r="AV337" s="480"/>
      <c r="AW337" s="480"/>
      <c r="AX337" s="314"/>
      <c r="AY337" s="315"/>
      <c r="BE337" s="1"/>
      <c r="BL337" s="1"/>
    </row>
    <row r="338" spans="1:64" hidden="1" x14ac:dyDescent="0.2">
      <c r="A338" s="454" t="s">
        <v>37</v>
      </c>
      <c r="B338" s="455" t="s">
        <v>209</v>
      </c>
      <c r="C338" s="456"/>
      <c r="D338" s="456"/>
      <c r="E338" s="456"/>
      <c r="F338" s="456"/>
      <c r="G338" s="456"/>
      <c r="H338" s="456"/>
      <c r="I338" s="456"/>
      <c r="J338" s="456"/>
      <c r="K338" s="456"/>
      <c r="L338" s="456"/>
      <c r="M338" s="456"/>
      <c r="N338" s="456"/>
      <c r="O338" s="456"/>
      <c r="P338" s="456"/>
      <c r="Q338" s="456"/>
      <c r="R338" s="456"/>
      <c r="S338" s="456"/>
      <c r="T338" s="456"/>
      <c r="U338" s="456"/>
      <c r="V338" s="456"/>
      <c r="W338" s="456"/>
      <c r="X338" s="457"/>
      <c r="AJ338" s="130"/>
      <c r="AL338" s="685" t="s">
        <v>194</v>
      </c>
      <c r="AM338" s="686"/>
      <c r="AN338" s="687"/>
      <c r="AP338" s="685" t="s">
        <v>195</v>
      </c>
      <c r="AQ338" s="686"/>
      <c r="AR338" s="687"/>
      <c r="AS338" s="14">
        <v>47.5</v>
      </c>
      <c r="AT338" s="14" t="s">
        <v>193</v>
      </c>
      <c r="AU338" s="314">
        <v>0.31</v>
      </c>
      <c r="AV338" s="14">
        <v>17</v>
      </c>
      <c r="AW338" s="14" t="s">
        <v>193</v>
      </c>
      <c r="AX338" s="314">
        <v>0.31</v>
      </c>
      <c r="AY338" s="315"/>
      <c r="BE338" s="1"/>
      <c r="BL338" s="1"/>
    </row>
    <row r="339" spans="1:64" hidden="1" x14ac:dyDescent="0.2">
      <c r="A339" s="454"/>
      <c r="B339" s="718" t="s">
        <v>1</v>
      </c>
      <c r="C339" s="719"/>
      <c r="D339" s="718" t="s">
        <v>2</v>
      </c>
      <c r="E339" s="720"/>
      <c r="F339" s="720"/>
      <c r="G339" s="719"/>
      <c r="H339" s="721" t="s">
        <v>3</v>
      </c>
      <c r="I339" s="722"/>
      <c r="J339" s="458" t="s">
        <v>4</v>
      </c>
      <c r="K339" s="721" t="s">
        <v>24</v>
      </c>
      <c r="L339" s="723"/>
      <c r="M339" s="722"/>
      <c r="N339" s="718" t="s">
        <v>20</v>
      </c>
      <c r="O339" s="720"/>
      <c r="P339" s="720"/>
      <c r="Q339" s="720"/>
      <c r="R339" s="720"/>
      <c r="S339" s="720"/>
      <c r="T339" s="720"/>
      <c r="U339" s="720"/>
      <c r="V339" s="720"/>
      <c r="W339" s="720"/>
      <c r="X339" s="719"/>
      <c r="AJ339" s="130"/>
      <c r="AL339" s="311" t="s">
        <v>190</v>
      </c>
      <c r="AM339" s="320" t="s">
        <v>191</v>
      </c>
      <c r="AN339" s="321" t="s">
        <v>192</v>
      </c>
      <c r="AP339" s="311" t="s">
        <v>190</v>
      </c>
      <c r="AQ339" s="320" t="s">
        <v>191</v>
      </c>
      <c r="AR339" s="321" t="s">
        <v>192</v>
      </c>
      <c r="AS339" s="14">
        <v>48.5</v>
      </c>
      <c r="AT339" s="14" t="s">
        <v>193</v>
      </c>
      <c r="AU339" s="314">
        <v>0.29799999999999999</v>
      </c>
      <c r="AV339" s="14">
        <v>16</v>
      </c>
      <c r="AW339" s="14" t="s">
        <v>193</v>
      </c>
      <c r="AX339" s="314">
        <v>0.29799999999999999</v>
      </c>
      <c r="AY339" s="315"/>
      <c r="BE339" s="1"/>
      <c r="BL339" s="1"/>
    </row>
    <row r="340" spans="1:64" hidden="1" x14ac:dyDescent="0.2">
      <c r="A340" s="454"/>
      <c r="B340" s="701" t="str">
        <f t="shared" ref="B340:B350" si="49">IFERROR(IF(AND(YEAR(B60)&lt;&gt;1980,B60&gt;0),B60,""),"")</f>
        <v/>
      </c>
      <c r="C340" s="702"/>
      <c r="D340" s="703" t="str">
        <f t="shared" ref="D340:D348" si="50">IF(B340="","",D60)</f>
        <v/>
      </c>
      <c r="E340" s="704"/>
      <c r="F340" s="704"/>
      <c r="G340" s="705"/>
      <c r="H340" s="706" t="str">
        <f>+IF(B340="","",+IF(OR(ISBLANK(B340),ISBLANK(D340),B340&gt;D340),"",IF(AND(YEAR(B340)=YEAR(D340),MONTH(B340)=MONTH(D340)),0,FLOOR((IF(IF(DAY(B340)=1, B340,DATE(YEAR(B340),MONTH(B340)+1,1))&lt;IF(D340= DATE(YEAR(D340),MONTH(D340)+1,DAY(0)), D340, DATE(YEAR(D340), MONTH(D340),1)),DATEDIF(IF(DAY(B340)=1, B340,DATE(YEAR(B340),MONTH(B340)+1,1)),IF(D340= DATE(YEAR(D340),MONTH(D340)+1,DAY(0)), D340+1, DATE(YEAR(D340), MONTH(D340),1)),"M"),0) + FLOOR((DATEDIF(B340,IF(DAY(B340)=1,B340,DATE(YEAR(B340),MONTH(B340)+1,1)),"D") + DATEDIF(IF(D340=DATE(YEAR(D340),MONTH(D340)+1,DAY(0)),D340,DATE(YEAR(D340), MONTH(D340),0)),D340,"D"))/30,1))/12,1))))</f>
        <v/>
      </c>
      <c r="I340" s="707"/>
      <c r="J340" s="459" t="str">
        <f>IF(B340="","",IF(OR(ISBLANK(B340),ISBLANK(D340),ISBLANK(D340),B340&gt;D340),"",IF(AND(YEAR(B340)=YEAR(D340), MONTH(B340)=MONTH(D340),NOT(AND(DAY(B340)=1,D340=DATE(YEAR(D340),MONTH(D340+1),DAY(0))))),0,MOD(IF(IF(DAY(B340)=1, B340,DATE(YEAR(B340),MONTH(B340)+1,1))&lt;IF(D340= DATE(YEAR(D340),MONTH(D340)+1,DAY(0)), D340, DATE(YEAR(D340), MONTH(D340),1)),DATEDIF(IF(DAY(B340)=1, B340,DATE(YEAR(B340),MONTH(B340)+1,1)),IF(D340= DATE(YEAR(D340),MONTH(D340)+1,DAY(0)), D340+1, DATE(YEAR(D340), MONTH(D340),1)),"M"),0) + FLOOR((DATEDIF(B340,IF(DAY(B340)=1,B340,DATE(YEAR(B340),MONTH(B340)+1,1)),"D") + DATEDIF(IF(D340=DATE(YEAR(D340),MONTH(D340)+1,DAY(0)),D340,DATE(YEAR(D340), MONTH(D340),0)),D340,"D"))/30,1),12))))</f>
        <v/>
      </c>
      <c r="K340" s="706" t="str">
        <f>IF(B340="","",IF(OR(ISBLANK(B340),ISBLANK(D340),ISBLANK(D340),B340&gt;D340),"",IF(AND(YEAR(B340)=YEAR(D340), MONTH(B340)=MONTH(D340),NOT(AND(DAY(B340)=1,D340=DATE(YEAR(D340),MONTH(D340+1),DAY(0))))),DATEDIF(B340,D340,"D")+1, MOD(DATEDIF(B340,IF(DAY(B340)=1,B340,DATE(YEAR(B340),MONTH(B340)+1,1)),"D") + DATEDIF(IF(D340=DATE(YEAR(D340),MONTH(D340)+1,DAY(0)),D340,DATE(YEAR(D340), MONTH(D340),0)),D340,"D"),30))))</f>
        <v/>
      </c>
      <c r="L340" s="708"/>
      <c r="M340" s="707"/>
      <c r="N340" s="709" t="s">
        <v>185</v>
      </c>
      <c r="O340" s="710"/>
      <c r="P340" s="710"/>
      <c r="Q340" s="710"/>
      <c r="R340" s="710"/>
      <c r="S340" s="710"/>
      <c r="T340" s="710"/>
      <c r="U340" s="710"/>
      <c r="V340" s="710"/>
      <c r="W340" s="710"/>
      <c r="X340" s="711"/>
      <c r="AJ340" s="130"/>
      <c r="AK340" s="130">
        <v>1</v>
      </c>
      <c r="AL340" s="322">
        <v>45.5</v>
      </c>
      <c r="AM340" s="323" t="s">
        <v>193</v>
      </c>
      <c r="AN340" s="324">
        <v>0.26600000000000001</v>
      </c>
      <c r="AO340" s="130"/>
      <c r="AP340" s="322">
        <v>46</v>
      </c>
      <c r="AQ340" s="323" t="s">
        <v>193</v>
      </c>
      <c r="AR340" s="324">
        <v>0.27</v>
      </c>
      <c r="AS340" s="322">
        <v>49.5</v>
      </c>
      <c r="AT340" s="323" t="s">
        <v>193</v>
      </c>
      <c r="AU340" s="324">
        <v>0.28599999999999998</v>
      </c>
      <c r="AV340" s="322">
        <v>15</v>
      </c>
      <c r="AW340" s="323" t="s">
        <v>193</v>
      </c>
      <c r="AX340" s="324">
        <v>0.28599999999999998</v>
      </c>
      <c r="AY340" s="315"/>
      <c r="BE340" s="1"/>
      <c r="BL340" s="1"/>
    </row>
    <row r="341" spans="1:64" hidden="1" x14ac:dyDescent="0.2">
      <c r="A341" s="454"/>
      <c r="B341" s="701" t="str">
        <f t="shared" si="49"/>
        <v/>
      </c>
      <c r="C341" s="702"/>
      <c r="D341" s="703" t="str">
        <f t="shared" si="50"/>
        <v/>
      </c>
      <c r="E341" s="704"/>
      <c r="F341" s="704"/>
      <c r="G341" s="705"/>
      <c r="H341" s="712" t="str">
        <f>+IF(B341="","",+IF(OR(ISBLANK(B341),ISBLANK(D341),B341&gt;D341),"",IF(AND(YEAR(B341)=YEAR(D341),MONTH(B341)=MONTH(D341)),0,FLOOR((IF(IF(DAY(B341)=1, B341,DATE(YEAR(B341),MONTH(B341)+1,1))&lt;IF(D341= DATE(YEAR(D341),MONTH(D341)+1,DAY(0)), D341, DATE(YEAR(D341), MONTH(D341),1)),DATEDIF(IF(DAY(B341)=1, B341,DATE(YEAR(B341),MONTH(B341)+1,1)),IF(D341= DATE(YEAR(D341),MONTH(D341)+1,DAY(0)), D341+1, DATE(YEAR(D341), MONTH(D341),1)),"M"),0) + FLOOR((DATEDIF(B341,IF(DAY(B341)=1,B341,DATE(YEAR(B341),MONTH(B341)+1,1)),"D") + DATEDIF(IF(D341=DATE(YEAR(D341),MONTH(D341)+1,DAY(0)),D341,DATE(YEAR(D341), MONTH(D341),0)),D341,"D"))/30,1))/12,1))))</f>
        <v/>
      </c>
      <c r="I341" s="713"/>
      <c r="J341" s="460" t="str">
        <f t="shared" ref="J341:J350" si="51">IF(B341="","",IF(OR(ISBLANK(B341),ISBLANK(D341),ISBLANK(D341),B341&gt;D341),"",IF(AND(YEAR(B341)=YEAR(D341), MONTH(B341)=MONTH(D341),NOT(AND(DAY(B341)=1,D341=DATE(YEAR(D341),MONTH(D341+1),DAY(0))))),0,MOD(IF(IF(DAY(B341)=1, B341,DATE(YEAR(B341),MONTH(B341)+1,1))&lt;IF(D341= DATE(YEAR(D341),MONTH(D341)+1,DAY(0)), D341, DATE(YEAR(D341), MONTH(D341),1)),DATEDIF(IF(DAY(B341)=1, B341,DATE(YEAR(B341),MONTH(B341)+1,1)),IF(D341= DATE(YEAR(D341),MONTH(D341)+1,DAY(0)), D341+1, DATE(YEAR(D341), MONTH(D341),1)),"M"),0) + FLOOR((DATEDIF(B341,IF(DAY(B341)=1,B341,DATE(YEAR(B341),MONTH(B341)+1,1)),"D") + DATEDIF(IF(D341=DATE(YEAR(D341),MONTH(D341)+1,DAY(0)),D341,DATE(YEAR(D341), MONTH(D341),0)),D341,"D"))/30,1),12))))</f>
        <v/>
      </c>
      <c r="K341" s="712" t="str">
        <f t="shared" ref="K341:K350" si="52">IF(B341="","",IF(OR(ISBLANK(B341),ISBLANK(D341),ISBLANK(D341),B341&gt;D341),"",IF(AND(YEAR(B341)=YEAR(D341), MONTH(B341)=MONTH(D341),NOT(AND(DAY(B341)=1,D341=DATE(YEAR(D341),MONTH(D341+1),DAY(0))))),DATEDIF(B341,D341,"D")+1, MOD(DATEDIF(B341,IF(DAY(B341)=1,B341,DATE(YEAR(B341),MONTH(B341)+1,1)),"D") + DATEDIF(IF(D341=DATE(YEAR(D341),MONTH(D341)+1,DAY(0)),D341,DATE(YEAR(D341), MONTH(D341),0)),D341,"D"),30))))</f>
        <v/>
      </c>
      <c r="L341" s="714"/>
      <c r="M341" s="713"/>
      <c r="N341" s="715"/>
      <c r="O341" s="716"/>
      <c r="P341" s="716"/>
      <c r="Q341" s="716"/>
      <c r="R341" s="716"/>
      <c r="S341" s="716"/>
      <c r="T341" s="716"/>
      <c r="U341" s="716"/>
      <c r="V341" s="716"/>
      <c r="W341" s="716"/>
      <c r="X341" s="717"/>
      <c r="AJ341" s="130"/>
      <c r="AK341" s="1">
        <v>2</v>
      </c>
      <c r="AL341" s="325">
        <v>46.5</v>
      </c>
      <c r="AM341" s="326" t="s">
        <v>193</v>
      </c>
      <c r="AN341" s="314">
        <v>0.253</v>
      </c>
      <c r="AP341" s="325">
        <v>47</v>
      </c>
      <c r="AQ341" s="326" t="s">
        <v>193</v>
      </c>
      <c r="AR341" s="314">
        <v>0.25800000000000001</v>
      </c>
      <c r="AS341" s="325">
        <v>50.5</v>
      </c>
      <c r="AT341" s="326" t="s">
        <v>193</v>
      </c>
      <c r="AU341" s="314">
        <v>0.27400000000000002</v>
      </c>
      <c r="AV341" s="325">
        <v>14</v>
      </c>
      <c r="AW341" s="326" t="s">
        <v>193</v>
      </c>
      <c r="AX341" s="314">
        <v>0.27400000000000002</v>
      </c>
      <c r="AY341" s="315"/>
      <c r="BE341" s="1"/>
      <c r="BL341" s="1"/>
    </row>
    <row r="342" spans="1:64" hidden="1" x14ac:dyDescent="0.2">
      <c r="A342" s="454"/>
      <c r="B342" s="701" t="str">
        <f t="shared" si="49"/>
        <v/>
      </c>
      <c r="C342" s="702"/>
      <c r="D342" s="703" t="str">
        <f t="shared" si="50"/>
        <v/>
      </c>
      <c r="E342" s="704"/>
      <c r="F342" s="704"/>
      <c r="G342" s="705"/>
      <c r="H342" s="712" t="str">
        <f>+IF(B342="","",+IF(OR(ISBLANK(B342),ISBLANK(D342),B342&gt;D342),"",IF(AND(YEAR(B342)=YEAR(D342),MONTH(B342)=MONTH(D342)),0,FLOOR((IF(IF(DAY(B342)=1, B342,DATE(YEAR(B342),MONTH(B342)+1,1))&lt;IF(D342= DATE(YEAR(D342),MONTH(D342)+1,DAY(0)), D342, DATE(YEAR(D342), MONTH(D342),1)),DATEDIF(IF(DAY(B342)=1, B342,DATE(YEAR(B342),MONTH(B342)+1,1)),IF(D342= DATE(YEAR(D342),MONTH(D342)+1,DAY(0)), D342+1, DATE(YEAR(D342), MONTH(D342),1)),"M"),0) + FLOOR((DATEDIF(B342,IF(DAY(B342)=1,B342,DATE(YEAR(B342),MONTH(B342)+1,1)),"D") + DATEDIF(IF(D342=DATE(YEAR(D342),MONTH(D342)+1,DAY(0)),D342,DATE(YEAR(D342), MONTH(D342),0)),D342,"D"))/30,1))/12,1))))</f>
        <v/>
      </c>
      <c r="I342" s="713"/>
      <c r="J342" s="460" t="str">
        <f t="shared" si="51"/>
        <v/>
      </c>
      <c r="K342" s="712" t="str">
        <f t="shared" si="52"/>
        <v/>
      </c>
      <c r="L342" s="714"/>
      <c r="M342" s="713"/>
      <c r="N342" s="715"/>
      <c r="O342" s="716"/>
      <c r="P342" s="716"/>
      <c r="Q342" s="716"/>
      <c r="R342" s="716"/>
      <c r="S342" s="716"/>
      <c r="T342" s="716"/>
      <c r="U342" s="716"/>
      <c r="V342" s="716"/>
      <c r="W342" s="716"/>
      <c r="X342" s="717"/>
      <c r="AJ342" s="130"/>
      <c r="AK342" s="1">
        <v>3</v>
      </c>
      <c r="AL342" s="325">
        <v>47.5</v>
      </c>
      <c r="AM342" s="326" t="s">
        <v>193</v>
      </c>
      <c r="AN342" s="314">
        <v>0.24099999999999999</v>
      </c>
      <c r="AP342" s="325">
        <v>48</v>
      </c>
      <c r="AQ342" s="326" t="s">
        <v>193</v>
      </c>
      <c r="AR342" s="314">
        <v>0.245</v>
      </c>
      <c r="AS342" s="325">
        <v>51.5</v>
      </c>
      <c r="AT342" s="326" t="s">
        <v>193</v>
      </c>
      <c r="AU342" s="314">
        <v>0.26100000000000001</v>
      </c>
      <c r="AV342" s="325">
        <v>13</v>
      </c>
      <c r="AW342" s="326" t="s">
        <v>193</v>
      </c>
      <c r="AX342" s="314">
        <v>0.26100000000000001</v>
      </c>
      <c r="AY342" s="315"/>
      <c r="BE342" s="1"/>
      <c r="BL342" s="1"/>
    </row>
    <row r="343" spans="1:64" hidden="1" x14ac:dyDescent="0.2">
      <c r="A343" s="454"/>
      <c r="B343" s="701" t="str">
        <f t="shared" si="49"/>
        <v/>
      </c>
      <c r="C343" s="702"/>
      <c r="D343" s="703" t="str">
        <f t="shared" si="50"/>
        <v/>
      </c>
      <c r="E343" s="704"/>
      <c r="F343" s="704"/>
      <c r="G343" s="705"/>
      <c r="H343" s="712" t="str">
        <f t="shared" ref="H343:H350" si="53">+IF(B343="","",+IF(OR(ISBLANK(B343),ISBLANK(D343),B343&gt;D343),"",IF(AND(YEAR(B343)=YEAR(D343),MONTH(B343)=MONTH(D343)),0,FLOOR((IF(IF(DAY(B343)=1, B343,DATE(YEAR(B343),MONTH(B343)+1,1))&lt;IF(D343= DATE(YEAR(D343),MONTH(D343)+1,DAY(0)), D343, DATE(YEAR(D343), MONTH(D343),1)),DATEDIF(IF(DAY(B343)=1, B343,DATE(YEAR(B343),MONTH(B343)+1,1)),IF(D343= DATE(YEAR(D343),MONTH(D343)+1,DAY(0)), D343+1, DATE(YEAR(D343), MONTH(D343),1)),"M"),0) + FLOOR((DATEDIF(B343,IF(DAY(B343)=1,B343,DATE(YEAR(B343),MONTH(B343)+1,1)),"D") + DATEDIF(IF(D343=DATE(YEAR(D343),MONTH(D343)+1,DAY(0)),D343,DATE(YEAR(D343), MONTH(D343),0)),D343,"D"))/30,1))/12,1))))</f>
        <v/>
      </c>
      <c r="I343" s="713"/>
      <c r="J343" s="460" t="str">
        <f t="shared" si="51"/>
        <v/>
      </c>
      <c r="K343" s="712" t="str">
        <f t="shared" si="52"/>
        <v/>
      </c>
      <c r="L343" s="714"/>
      <c r="M343" s="713"/>
      <c r="N343" s="715"/>
      <c r="O343" s="716"/>
      <c r="P343" s="716"/>
      <c r="Q343" s="716"/>
      <c r="R343" s="716"/>
      <c r="S343" s="716"/>
      <c r="T343" s="716"/>
      <c r="U343" s="716"/>
      <c r="V343" s="716"/>
      <c r="W343" s="716"/>
      <c r="X343" s="717"/>
      <c r="AJ343" s="130"/>
      <c r="AK343" s="327">
        <v>4</v>
      </c>
      <c r="AL343" s="328">
        <v>48.5</v>
      </c>
      <c r="AM343" s="329" t="s">
        <v>193</v>
      </c>
      <c r="AN343" s="330">
        <v>0.22800000000000001</v>
      </c>
      <c r="AO343" s="327"/>
      <c r="AP343" s="328">
        <v>49</v>
      </c>
      <c r="AQ343" s="329" t="s">
        <v>193</v>
      </c>
      <c r="AR343" s="330">
        <v>0.23200000000000001</v>
      </c>
      <c r="AS343" s="328">
        <v>52.5</v>
      </c>
      <c r="AT343" s="329" t="s">
        <v>193</v>
      </c>
      <c r="AU343" s="330">
        <v>0.247</v>
      </c>
      <c r="AV343" s="328">
        <v>12</v>
      </c>
      <c r="AW343" s="329" t="s">
        <v>193</v>
      </c>
      <c r="AX343" s="330">
        <v>0.247</v>
      </c>
      <c r="AY343" s="315"/>
      <c r="BE343" s="1"/>
      <c r="BL343" s="1"/>
    </row>
    <row r="344" spans="1:64" hidden="1" x14ac:dyDescent="0.2">
      <c r="A344" s="454"/>
      <c r="B344" s="701" t="str">
        <f t="shared" si="49"/>
        <v/>
      </c>
      <c r="C344" s="702"/>
      <c r="D344" s="703" t="str">
        <f t="shared" si="50"/>
        <v/>
      </c>
      <c r="E344" s="704"/>
      <c r="F344" s="704"/>
      <c r="G344" s="705"/>
      <c r="H344" s="712" t="str">
        <f t="shared" si="53"/>
        <v/>
      </c>
      <c r="I344" s="713"/>
      <c r="J344" s="460" t="str">
        <f t="shared" si="51"/>
        <v/>
      </c>
      <c r="K344" s="712" t="str">
        <f t="shared" si="52"/>
        <v/>
      </c>
      <c r="L344" s="714"/>
      <c r="M344" s="713"/>
      <c r="N344" s="715"/>
      <c r="O344" s="716"/>
      <c r="P344" s="716"/>
      <c r="Q344" s="716"/>
      <c r="R344" s="716"/>
      <c r="S344" s="716"/>
      <c r="T344" s="716"/>
      <c r="U344" s="716"/>
      <c r="V344" s="716"/>
      <c r="W344" s="716"/>
      <c r="X344" s="717"/>
      <c r="AJ344" s="130"/>
      <c r="AK344" s="1">
        <v>5</v>
      </c>
      <c r="AL344" s="325">
        <v>49.5</v>
      </c>
      <c r="AM344" s="326" t="s">
        <v>193</v>
      </c>
      <c r="AN344" s="314">
        <v>0.214</v>
      </c>
      <c r="AP344" s="325">
        <v>50</v>
      </c>
      <c r="AQ344" s="326" t="s">
        <v>193</v>
      </c>
      <c r="AR344" s="314">
        <v>0.218</v>
      </c>
      <c r="AS344" s="325">
        <v>53.5</v>
      </c>
      <c r="AT344" s="326" t="s">
        <v>193</v>
      </c>
      <c r="AU344" s="314">
        <v>0.23300000000000001</v>
      </c>
      <c r="AV344" s="325">
        <v>11</v>
      </c>
      <c r="AW344" s="326" t="s">
        <v>193</v>
      </c>
      <c r="AX344" s="314">
        <v>0.23300000000000001</v>
      </c>
      <c r="AY344" s="315"/>
      <c r="BE344" s="1"/>
      <c r="BL344" s="1"/>
    </row>
    <row r="345" spans="1:64" hidden="1" x14ac:dyDescent="0.2">
      <c r="A345" s="454"/>
      <c r="B345" s="701" t="str">
        <f t="shared" si="49"/>
        <v/>
      </c>
      <c r="C345" s="702"/>
      <c r="D345" s="495" t="str">
        <f t="shared" si="50"/>
        <v/>
      </c>
      <c r="E345" s="496"/>
      <c r="F345" s="496"/>
      <c r="G345" s="497"/>
      <c r="H345" s="498"/>
      <c r="I345" s="499"/>
      <c r="J345" s="460"/>
      <c r="K345" s="498"/>
      <c r="L345" s="500"/>
      <c r="M345" s="499"/>
      <c r="N345" s="501"/>
      <c r="O345" s="502"/>
      <c r="P345" s="502"/>
      <c r="Q345" s="502"/>
      <c r="R345" s="502"/>
      <c r="S345" s="502"/>
      <c r="T345" s="502"/>
      <c r="U345" s="502"/>
      <c r="V345" s="502"/>
      <c r="W345" s="502"/>
      <c r="X345" s="503"/>
      <c r="AJ345" s="130"/>
      <c r="AL345" s="325"/>
      <c r="AM345" s="326"/>
      <c r="AN345" s="314"/>
      <c r="AP345" s="325"/>
      <c r="AQ345" s="326"/>
      <c r="AR345" s="314"/>
      <c r="AS345" s="325"/>
      <c r="AT345" s="326"/>
      <c r="AU345" s="314"/>
      <c r="AV345" s="325"/>
      <c r="AW345" s="326"/>
      <c r="AX345" s="314"/>
      <c r="AY345" s="315"/>
      <c r="BE345" s="1"/>
      <c r="BL345" s="1"/>
    </row>
    <row r="346" spans="1:64" hidden="1" x14ac:dyDescent="0.2">
      <c r="A346" s="454"/>
      <c r="B346" s="701" t="str">
        <f t="shared" si="49"/>
        <v/>
      </c>
      <c r="C346" s="702"/>
      <c r="D346" s="703" t="str">
        <f t="shared" si="50"/>
        <v/>
      </c>
      <c r="E346" s="704"/>
      <c r="F346" s="704"/>
      <c r="G346" s="705"/>
      <c r="H346" s="498"/>
      <c r="I346" s="499"/>
      <c r="J346" s="460"/>
      <c r="K346" s="498"/>
      <c r="L346" s="500"/>
      <c r="M346" s="499"/>
      <c r="N346" s="501"/>
      <c r="O346" s="502"/>
      <c r="P346" s="502"/>
      <c r="Q346" s="502"/>
      <c r="R346" s="502"/>
      <c r="S346" s="502"/>
      <c r="T346" s="502"/>
      <c r="U346" s="502"/>
      <c r="V346" s="502"/>
      <c r="W346" s="502"/>
      <c r="X346" s="503"/>
      <c r="AJ346" s="130"/>
      <c r="AL346" s="325"/>
      <c r="AM346" s="326"/>
      <c r="AN346" s="314"/>
      <c r="AP346" s="325"/>
      <c r="AQ346" s="326"/>
      <c r="AR346" s="314"/>
      <c r="AS346" s="325"/>
      <c r="AT346" s="326"/>
      <c r="AU346" s="314"/>
      <c r="AV346" s="325"/>
      <c r="AW346" s="326"/>
      <c r="AX346" s="314"/>
      <c r="AY346" s="315"/>
      <c r="BE346" s="1"/>
      <c r="BL346" s="1"/>
    </row>
    <row r="347" spans="1:64" hidden="1" x14ac:dyDescent="0.2">
      <c r="A347" s="454"/>
      <c r="B347" s="701" t="str">
        <f t="shared" si="49"/>
        <v/>
      </c>
      <c r="C347" s="702"/>
      <c r="D347" s="495" t="str">
        <f t="shared" si="50"/>
        <v/>
      </c>
      <c r="E347" s="496"/>
      <c r="F347" s="496"/>
      <c r="G347" s="497"/>
      <c r="H347" s="498"/>
      <c r="I347" s="499"/>
      <c r="J347" s="460"/>
      <c r="K347" s="498"/>
      <c r="L347" s="500"/>
      <c r="M347" s="499"/>
      <c r="N347" s="501"/>
      <c r="O347" s="502"/>
      <c r="P347" s="502"/>
      <c r="Q347" s="502"/>
      <c r="R347" s="502"/>
      <c r="S347" s="502"/>
      <c r="T347" s="502"/>
      <c r="U347" s="502"/>
      <c r="V347" s="502"/>
      <c r="W347" s="502"/>
      <c r="X347" s="503"/>
      <c r="AJ347" s="130"/>
      <c r="AL347" s="325"/>
      <c r="AM347" s="326"/>
      <c r="AN347" s="314"/>
      <c r="AP347" s="325"/>
      <c r="AQ347" s="326"/>
      <c r="AR347" s="314"/>
      <c r="AS347" s="325"/>
      <c r="AT347" s="326"/>
      <c r="AU347" s="314"/>
      <c r="AV347" s="325"/>
      <c r="AW347" s="326"/>
      <c r="AX347" s="314"/>
      <c r="AY347" s="315"/>
      <c r="BE347" s="1"/>
      <c r="BL347" s="1"/>
    </row>
    <row r="348" spans="1:64" hidden="1" x14ac:dyDescent="0.2">
      <c r="A348" s="454"/>
      <c r="B348" s="493" t="str">
        <f t="shared" si="49"/>
        <v/>
      </c>
      <c r="C348" s="494"/>
      <c r="D348" s="495" t="str">
        <f t="shared" si="50"/>
        <v/>
      </c>
      <c r="E348" s="496"/>
      <c r="F348" s="496"/>
      <c r="G348" s="497"/>
      <c r="H348" s="498"/>
      <c r="I348" s="499"/>
      <c r="J348" s="460"/>
      <c r="K348" s="498"/>
      <c r="L348" s="500"/>
      <c r="M348" s="499"/>
      <c r="N348" s="501"/>
      <c r="O348" s="502"/>
      <c r="P348" s="502"/>
      <c r="Q348" s="502"/>
      <c r="R348" s="502"/>
      <c r="S348" s="502"/>
      <c r="T348" s="502"/>
      <c r="U348" s="502"/>
      <c r="V348" s="502"/>
      <c r="W348" s="502"/>
      <c r="X348" s="503"/>
      <c r="AJ348" s="130"/>
      <c r="AL348" s="325"/>
      <c r="AM348" s="326"/>
      <c r="AN348" s="314"/>
      <c r="AP348" s="325"/>
      <c r="AQ348" s="326"/>
      <c r="AR348" s="314"/>
      <c r="AS348" s="325"/>
      <c r="AT348" s="326"/>
      <c r="AU348" s="314"/>
      <c r="AV348" s="325"/>
      <c r="AW348" s="326"/>
      <c r="AX348" s="314"/>
      <c r="AY348" s="315"/>
      <c r="BE348" s="1"/>
      <c r="BL348" s="1"/>
    </row>
    <row r="349" spans="1:64" hidden="1" x14ac:dyDescent="0.2">
      <c r="A349" s="454"/>
      <c r="B349" s="493" t="str">
        <f t="shared" si="49"/>
        <v/>
      </c>
      <c r="C349" s="494"/>
      <c r="D349" s="703" t="s">
        <v>353</v>
      </c>
      <c r="E349" s="704"/>
      <c r="F349" s="704"/>
      <c r="G349" s="705"/>
      <c r="H349" s="712" t="str">
        <f t="shared" si="53"/>
        <v/>
      </c>
      <c r="I349" s="713"/>
      <c r="J349" s="460" t="str">
        <f t="shared" si="51"/>
        <v/>
      </c>
      <c r="K349" s="712" t="str">
        <f t="shared" si="52"/>
        <v/>
      </c>
      <c r="L349" s="714"/>
      <c r="M349" s="713"/>
      <c r="N349" s="715"/>
      <c r="O349" s="716"/>
      <c r="P349" s="716"/>
      <c r="Q349" s="716"/>
      <c r="R349" s="716"/>
      <c r="S349" s="716"/>
      <c r="T349" s="716"/>
      <c r="U349" s="716"/>
      <c r="V349" s="716"/>
      <c r="W349" s="716"/>
      <c r="X349" s="717"/>
      <c r="AJ349" s="130"/>
      <c r="AK349" s="1">
        <v>6</v>
      </c>
      <c r="AL349" s="325">
        <v>50.5</v>
      </c>
      <c r="AM349" s="326" t="s">
        <v>193</v>
      </c>
      <c r="AN349" s="314">
        <v>0.2</v>
      </c>
      <c r="AP349" s="325">
        <v>51</v>
      </c>
      <c r="AQ349" s="326" t="s">
        <v>193</v>
      </c>
      <c r="AR349" s="314">
        <v>0.20399999999999999</v>
      </c>
      <c r="AS349" s="325">
        <v>54.5</v>
      </c>
      <c r="AT349" s="326" t="s">
        <v>193</v>
      </c>
      <c r="AU349" s="314">
        <v>0.218</v>
      </c>
      <c r="AV349" s="325">
        <v>10</v>
      </c>
      <c r="AW349" s="326" t="s">
        <v>193</v>
      </c>
      <c r="AX349" s="314">
        <v>0.218</v>
      </c>
      <c r="AY349" s="315"/>
      <c r="BE349" s="1"/>
      <c r="BL349" s="1"/>
    </row>
    <row r="350" spans="1:64" hidden="1" x14ac:dyDescent="0.2">
      <c r="A350" s="454"/>
      <c r="B350" s="493" t="str">
        <f t="shared" si="49"/>
        <v/>
      </c>
      <c r="C350" s="494"/>
      <c r="D350" s="703" t="s">
        <v>353</v>
      </c>
      <c r="E350" s="704"/>
      <c r="F350" s="704"/>
      <c r="G350" s="705"/>
      <c r="H350" s="735" t="str">
        <f t="shared" si="53"/>
        <v/>
      </c>
      <c r="I350" s="736"/>
      <c r="J350" s="461" t="str">
        <f t="shared" si="51"/>
        <v/>
      </c>
      <c r="K350" s="735" t="str">
        <f t="shared" si="52"/>
        <v/>
      </c>
      <c r="L350" s="737"/>
      <c r="M350" s="736"/>
      <c r="N350" s="738"/>
      <c r="O350" s="739"/>
      <c r="P350" s="739"/>
      <c r="Q350" s="739"/>
      <c r="R350" s="739"/>
      <c r="S350" s="739"/>
      <c r="T350" s="739"/>
      <c r="U350" s="739"/>
      <c r="V350" s="739"/>
      <c r="W350" s="739"/>
      <c r="X350" s="740"/>
      <c r="AJ350" s="130"/>
      <c r="AK350" s="1">
        <v>7</v>
      </c>
      <c r="AL350" s="325">
        <v>51.5</v>
      </c>
      <c r="AM350" s="326" t="s">
        <v>193</v>
      </c>
      <c r="AN350" s="314">
        <v>0.185</v>
      </c>
      <c r="AP350" s="325">
        <v>52</v>
      </c>
      <c r="AQ350" s="326" t="s">
        <v>193</v>
      </c>
      <c r="AR350" s="314">
        <v>0.189</v>
      </c>
      <c r="AS350" s="325">
        <v>55.5</v>
      </c>
      <c r="AT350" s="326" t="s">
        <v>193</v>
      </c>
      <c r="AU350" s="314">
        <v>0.20200000000000001</v>
      </c>
      <c r="AV350" s="325">
        <v>9</v>
      </c>
      <c r="AW350" s="326">
        <v>0.34</v>
      </c>
      <c r="AX350" s="314">
        <v>0.20200000000000001</v>
      </c>
      <c r="AY350" s="315"/>
      <c r="BE350" s="1"/>
      <c r="BL350" s="1"/>
    </row>
    <row r="351" spans="1:64" hidden="1" x14ac:dyDescent="0.2">
      <c r="A351" s="454"/>
      <c r="B351" s="462"/>
      <c r="C351" s="462"/>
      <c r="D351" s="741" t="s">
        <v>43</v>
      </c>
      <c r="E351" s="741"/>
      <c r="F351" s="741"/>
      <c r="G351" s="742"/>
      <c r="H351" s="743">
        <f>SUM(H340:H350) + FLOOR((SUM(J340:J350) + FLOOR(SUM(K340:K350)/30,1))/12,1)</f>
        <v>0</v>
      </c>
      <c r="I351" s="743"/>
      <c r="J351" s="483">
        <f>MOD((SUM(J340:J350) + FLOOR(SUM(K340:K350)/30,1)),12)</f>
        <v>0</v>
      </c>
      <c r="K351" s="744">
        <f>MOD(SUM(K340:K350),30)</f>
        <v>0</v>
      </c>
      <c r="L351" s="745"/>
      <c r="M351" s="742"/>
      <c r="N351" s="721"/>
      <c r="O351" s="723"/>
      <c r="P351" s="723"/>
      <c r="Q351" s="723"/>
      <c r="R351" s="723"/>
      <c r="S351" s="723"/>
      <c r="T351" s="723"/>
      <c r="U351" s="723"/>
      <c r="V351" s="723"/>
      <c r="W351" s="723"/>
      <c r="X351" s="723"/>
      <c r="AJ351" s="130"/>
      <c r="AK351" s="1">
        <v>8</v>
      </c>
      <c r="AL351" s="325">
        <v>52.5</v>
      </c>
      <c r="AM351" s="326" t="s">
        <v>193</v>
      </c>
      <c r="AN351" s="314">
        <v>0.17</v>
      </c>
      <c r="AP351" s="325">
        <v>53</v>
      </c>
      <c r="AQ351" s="326" t="s">
        <v>193</v>
      </c>
      <c r="AR351" s="314">
        <v>0.17299999999999999</v>
      </c>
      <c r="AS351" s="325">
        <v>56.5</v>
      </c>
      <c r="AT351" s="326">
        <v>0.34</v>
      </c>
      <c r="AU351" s="314">
        <v>0.186</v>
      </c>
      <c r="AV351" s="325">
        <v>8</v>
      </c>
      <c r="AW351" s="326">
        <v>0.34</v>
      </c>
      <c r="AX351" s="314">
        <v>0.186</v>
      </c>
      <c r="AY351" s="315"/>
      <c r="BE351" s="1"/>
      <c r="BL351" s="1"/>
    </row>
    <row r="352" spans="1:64" hidden="1" x14ac:dyDescent="0.2">
      <c r="A352" s="454" t="s">
        <v>44</v>
      </c>
      <c r="B352" s="731" t="s">
        <v>187</v>
      </c>
      <c r="C352" s="732"/>
      <c r="D352" s="732"/>
      <c r="E352" s="732"/>
      <c r="F352" s="732"/>
      <c r="G352" s="732"/>
      <c r="H352" s="732"/>
      <c r="I352" s="732"/>
      <c r="J352" s="732"/>
      <c r="K352" s="732"/>
      <c r="L352" s="732"/>
      <c r="M352" s="732"/>
      <c r="N352" s="732"/>
      <c r="O352" s="732"/>
      <c r="P352" s="732"/>
      <c r="Q352" s="732"/>
      <c r="R352" s="732"/>
      <c r="S352" s="732"/>
      <c r="T352" s="732"/>
      <c r="U352" s="732"/>
      <c r="V352" s="732"/>
      <c r="W352" s="732"/>
      <c r="X352" s="733"/>
      <c r="AJ352" s="130"/>
      <c r="AK352" s="1">
        <v>9</v>
      </c>
      <c r="AL352" s="325">
        <v>53.5</v>
      </c>
      <c r="AM352" s="326" t="s">
        <v>193</v>
      </c>
      <c r="AN352" s="314">
        <v>0.153</v>
      </c>
      <c r="AP352" s="325">
        <v>54</v>
      </c>
      <c r="AQ352" s="326" t="s">
        <v>193</v>
      </c>
      <c r="AR352" s="314">
        <v>0.156</v>
      </c>
      <c r="AS352" s="325">
        <v>57.5</v>
      </c>
      <c r="AT352" s="326">
        <v>0.309</v>
      </c>
      <c r="AU352" s="314">
        <v>0.16800000000000001</v>
      </c>
      <c r="AV352" s="325">
        <v>7</v>
      </c>
      <c r="AW352" s="326">
        <v>0.309</v>
      </c>
      <c r="AX352" s="314">
        <v>0.16800000000000001</v>
      </c>
      <c r="AY352" s="315"/>
      <c r="BE352" s="1"/>
      <c r="BL352" s="1"/>
    </row>
    <row r="353" spans="1:64" hidden="1" x14ac:dyDescent="0.2">
      <c r="A353" s="454"/>
      <c r="B353" s="718" t="s">
        <v>1</v>
      </c>
      <c r="C353" s="725"/>
      <c r="D353" s="718" t="s">
        <v>2</v>
      </c>
      <c r="E353" s="726"/>
      <c r="F353" s="726"/>
      <c r="G353" s="725"/>
      <c r="H353" s="734" t="s">
        <v>3</v>
      </c>
      <c r="I353" s="730"/>
      <c r="J353" s="458" t="s">
        <v>4</v>
      </c>
      <c r="K353" s="734" t="s">
        <v>24</v>
      </c>
      <c r="L353" s="729"/>
      <c r="M353" s="730"/>
      <c r="N353" s="718" t="s">
        <v>20</v>
      </c>
      <c r="O353" s="726"/>
      <c r="P353" s="726"/>
      <c r="Q353" s="726"/>
      <c r="R353" s="726"/>
      <c r="S353" s="726"/>
      <c r="T353" s="726"/>
      <c r="U353" s="726"/>
      <c r="V353" s="726"/>
      <c r="W353" s="726"/>
      <c r="X353" s="725"/>
      <c r="AJ353" s="130"/>
      <c r="AK353" s="331">
        <v>10</v>
      </c>
      <c r="AL353" s="325">
        <v>54.5</v>
      </c>
      <c r="AM353" s="326" t="s">
        <v>193</v>
      </c>
      <c r="AN353" s="314">
        <v>0.13500000000000001</v>
      </c>
      <c r="AP353" s="325">
        <v>55</v>
      </c>
      <c r="AQ353" s="326" t="s">
        <v>193</v>
      </c>
      <c r="AR353" s="314">
        <v>0.13800000000000001</v>
      </c>
      <c r="AS353" s="325">
        <v>58.5</v>
      </c>
      <c r="AT353" s="326">
        <v>0.27600000000000002</v>
      </c>
      <c r="AU353" s="314">
        <v>0.14799999999999999</v>
      </c>
      <c r="AV353" s="325">
        <v>6</v>
      </c>
      <c r="AW353" s="326">
        <v>0.27600000000000002</v>
      </c>
      <c r="AX353" s="314">
        <v>0.14799999999999999</v>
      </c>
      <c r="AY353" s="315"/>
      <c r="BE353" s="1"/>
      <c r="BL353" s="1"/>
    </row>
    <row r="354" spans="1:64" hidden="1" x14ac:dyDescent="0.2">
      <c r="A354" s="454"/>
      <c r="B354" s="724" t="str">
        <f t="shared" ref="B354:B363" si="54">IFERROR(IF(AND(YEAR(B76)&lt;&gt;1980,B76&lt;&gt;""),B76,""),"")</f>
        <v/>
      </c>
      <c r="C354" s="725"/>
      <c r="D354" s="724" t="str">
        <f t="shared" ref="D354:D363" si="55">IFERROR(IF(AND(YEAR(B76)&lt;&gt;1980,B76&lt;&gt;""),D76,""),"")</f>
        <v/>
      </c>
      <c r="E354" s="726"/>
      <c r="F354" s="726"/>
      <c r="G354" s="725"/>
      <c r="H354" s="712" t="str">
        <f t="shared" ref="H354:H373" si="56">+IF(B354="","",+IF(OR(ISBLANK(B354),ISBLANK(D354),B354&gt;D354),"",IF(AND(YEAR(B354)=YEAR(D354),MONTH(B354)=MONTH(D354)),0,FLOOR((IF(IF(DAY(B354)=1, B354,DATE(YEAR(B354),MONTH(B354)+1,1))&lt;IF(D354= DATE(YEAR(D354),MONTH(D354)+1,DAY(0)), D354, DATE(YEAR(D354), MONTH(D354),1)),DATEDIF(IF(DAY(B354)=1, B354,DATE(YEAR(B354),MONTH(B354)+1,1)),IF(D354= DATE(YEAR(D354),MONTH(D354)+1,DAY(0)), D354+1, DATE(YEAR(D354), MONTH(D354),1)),"M"),0) + FLOOR((DATEDIF(B354,IF(DAY(B354)=1,B354,DATE(YEAR(B354),MONTH(B354)+1,1)),"D") + DATEDIF(IF(D354=DATE(YEAR(D354),MONTH(D354)+1,DAY(0)),D354,DATE(YEAR(D354), MONTH(D354),0)),D354,"D"))/30,1))/12,1))))</f>
        <v/>
      </c>
      <c r="I354" s="727"/>
      <c r="J354" s="460" t="str">
        <f t="shared" ref="J354:J373" si="57">IF(B354="","",IF(OR(ISBLANK(B354),ISBLANK(D354),ISBLANK(D354),B354&gt;D354),"",IF(AND(YEAR(B354)=YEAR(D354), MONTH(B354)=MONTH(D354),NOT(AND(DAY(B354)=1,D354=DATE(YEAR(D354),MONTH(D354+1),DAY(0))))),0,MOD(IF(IF(DAY(B354)=1, B354,DATE(YEAR(B354),MONTH(B354)+1,1))&lt;IF(D354= DATE(YEAR(D354),MONTH(D354)+1,DAY(0)), D354, DATE(YEAR(D354), MONTH(D354),1)),DATEDIF(IF(DAY(B354)=1, B354,DATE(YEAR(B354),MONTH(B354)+1,1)),IF(D354= DATE(YEAR(D354),MONTH(D354)+1,DAY(0)), D354+1, DATE(YEAR(D354), MONTH(D354),1)),"M"),0) + FLOOR((DATEDIF(B354,IF(DAY(B354)=1,B354,DATE(YEAR(B354),MONTH(B354)+1,1)),"D") + DATEDIF(IF(D354=DATE(YEAR(D354),MONTH(D354)+1,DAY(0)),D354,DATE(YEAR(D354), MONTH(D354),0)),D354,"D"))/30,1),12))))</f>
        <v/>
      </c>
      <c r="K354" s="712" t="str">
        <f t="shared" ref="K354:K373" si="58">IF(B354="","",IF(OR(ISBLANK(B354),ISBLANK(D354),ISBLANK(D354),B354&gt;D354),"",IF(AND(YEAR(B354)=YEAR(D354), MONTH(B354)=MONTH(D354),NOT(AND(DAY(B354)=1,D354=DATE(YEAR(D354),MONTH(D354+1),DAY(0))))),DATEDIF(B354,D354,"D")+1, MOD(DATEDIF(B354,IF(DAY(B354)=1,B354,DATE(YEAR(B354),MONTH(B354)+1,1)),"D") + DATEDIF(IF(D354=DATE(YEAR(D354),MONTH(D354)+1,DAY(0)),D354,DATE(YEAR(D354), MONTH(D354),0)),D354,"D"),30))))</f>
        <v/>
      </c>
      <c r="L354" s="728"/>
      <c r="M354" s="727"/>
      <c r="N354" s="709"/>
      <c r="O354" s="729"/>
      <c r="P354" s="729"/>
      <c r="Q354" s="729"/>
      <c r="R354" s="729"/>
      <c r="S354" s="729"/>
      <c r="T354" s="729"/>
      <c r="U354" s="729"/>
      <c r="V354" s="729"/>
      <c r="W354" s="729"/>
      <c r="X354" s="730"/>
      <c r="AJ354" s="130"/>
      <c r="AK354" s="332">
        <v>11</v>
      </c>
      <c r="AL354" s="322">
        <v>55.5</v>
      </c>
      <c r="AM354" s="323">
        <v>0.223</v>
      </c>
      <c r="AN354" s="324">
        <v>0.11700000000000001</v>
      </c>
      <c r="AO354" s="130"/>
      <c r="AP354" s="322">
        <v>56</v>
      </c>
      <c r="AQ354" s="323">
        <v>0.22700000000000001</v>
      </c>
      <c r="AR354" s="324">
        <v>0.11899999999999999</v>
      </c>
      <c r="AS354" s="322">
        <v>59.5</v>
      </c>
      <c r="AT354" s="323">
        <v>0.23899999999999999</v>
      </c>
      <c r="AU354" s="324">
        <v>0.128</v>
      </c>
      <c r="AV354" s="322">
        <v>5</v>
      </c>
      <c r="AW354" s="323">
        <v>0.23899999999999999</v>
      </c>
      <c r="AX354" s="324">
        <v>0.128</v>
      </c>
      <c r="AY354" s="315"/>
      <c r="BE354" s="1"/>
      <c r="BL354" s="1"/>
    </row>
    <row r="355" spans="1:64" hidden="1" x14ac:dyDescent="0.2">
      <c r="A355" s="454"/>
      <c r="B355" s="724" t="str">
        <f t="shared" si="54"/>
        <v/>
      </c>
      <c r="C355" s="725"/>
      <c r="D355" s="724" t="str">
        <f t="shared" si="55"/>
        <v/>
      </c>
      <c r="E355" s="726"/>
      <c r="F355" s="726"/>
      <c r="G355" s="725"/>
      <c r="H355" s="712" t="str">
        <f t="shared" si="56"/>
        <v/>
      </c>
      <c r="I355" s="727"/>
      <c r="J355" s="460" t="str">
        <f t="shared" si="57"/>
        <v/>
      </c>
      <c r="K355" s="712" t="str">
        <f t="shared" si="58"/>
        <v/>
      </c>
      <c r="L355" s="728"/>
      <c r="M355" s="727"/>
      <c r="N355" s="715"/>
      <c r="O355" s="728"/>
      <c r="P355" s="728"/>
      <c r="Q355" s="728"/>
      <c r="R355" s="728"/>
      <c r="S355" s="728"/>
      <c r="T355" s="728"/>
      <c r="U355" s="728"/>
      <c r="V355" s="728"/>
      <c r="W355" s="728"/>
      <c r="X355" s="727"/>
      <c r="AJ355" s="130"/>
      <c r="AK355" s="331">
        <v>12</v>
      </c>
      <c r="AL355" s="325">
        <v>56.5</v>
      </c>
      <c r="AM355" s="326">
        <v>0.186</v>
      </c>
      <c r="AN355" s="314">
        <v>9.6000000000000002E-2</v>
      </c>
      <c r="AP355" s="325">
        <v>57</v>
      </c>
      <c r="AQ355" s="326">
        <v>0.189</v>
      </c>
      <c r="AR355" s="314">
        <v>9.8000000000000004E-2</v>
      </c>
      <c r="AS355" s="325">
        <v>60.5</v>
      </c>
      <c r="AT355" s="326">
        <v>0.19900000000000001</v>
      </c>
      <c r="AU355" s="314">
        <v>0.106</v>
      </c>
      <c r="AV355" s="325">
        <v>4</v>
      </c>
      <c r="AW355" s="326">
        <v>0.19900000000000001</v>
      </c>
      <c r="AX355" s="314">
        <v>0.106</v>
      </c>
      <c r="AY355" s="315"/>
      <c r="BE355" s="1"/>
      <c r="BL355" s="1"/>
    </row>
    <row r="356" spans="1:64" hidden="1" x14ac:dyDescent="0.2">
      <c r="A356" s="454"/>
      <c r="B356" s="724" t="str">
        <f t="shared" si="54"/>
        <v/>
      </c>
      <c r="C356" s="725"/>
      <c r="D356" s="724" t="str">
        <f t="shared" si="55"/>
        <v/>
      </c>
      <c r="E356" s="726"/>
      <c r="F356" s="726"/>
      <c r="G356" s="725"/>
      <c r="H356" s="712" t="str">
        <f t="shared" si="56"/>
        <v/>
      </c>
      <c r="I356" s="727"/>
      <c r="J356" s="460" t="str">
        <f t="shared" si="57"/>
        <v/>
      </c>
      <c r="K356" s="712" t="str">
        <f t="shared" si="58"/>
        <v/>
      </c>
      <c r="L356" s="728"/>
      <c r="M356" s="727"/>
      <c r="N356" s="715"/>
      <c r="O356" s="728"/>
      <c r="P356" s="728"/>
      <c r="Q356" s="728"/>
      <c r="R356" s="728"/>
      <c r="S356" s="728"/>
      <c r="T356" s="728"/>
      <c r="U356" s="728"/>
      <c r="V356" s="728"/>
      <c r="W356" s="728"/>
      <c r="X356" s="727"/>
      <c r="AJ356" s="130"/>
      <c r="AK356" s="331">
        <v>13</v>
      </c>
      <c r="AL356" s="325">
        <v>57.5</v>
      </c>
      <c r="AM356" s="326">
        <v>0.14499999999999999</v>
      </c>
      <c r="AN356" s="314">
        <v>7.4999999999999997E-2</v>
      </c>
      <c r="AP356" s="325">
        <v>58</v>
      </c>
      <c r="AQ356" s="326">
        <v>0.14699999999999999</v>
      </c>
      <c r="AR356" s="314">
        <v>7.5999999999999998E-2</v>
      </c>
      <c r="AS356" s="325">
        <v>61.5</v>
      </c>
      <c r="AT356" s="326">
        <v>0.156</v>
      </c>
      <c r="AU356" s="314">
        <v>8.2000000000000003E-2</v>
      </c>
      <c r="AV356" s="325">
        <v>3</v>
      </c>
      <c r="AW356" s="326">
        <v>0.156</v>
      </c>
      <c r="AX356" s="314">
        <v>8.2000000000000003E-2</v>
      </c>
      <c r="AY356" s="315"/>
      <c r="BE356" s="1"/>
      <c r="BL356" s="1"/>
    </row>
    <row r="357" spans="1:64" hidden="1" x14ac:dyDescent="0.2">
      <c r="A357" s="454"/>
      <c r="B357" s="724" t="str">
        <f t="shared" si="54"/>
        <v/>
      </c>
      <c r="C357" s="725"/>
      <c r="D357" s="724" t="str">
        <f t="shared" si="55"/>
        <v/>
      </c>
      <c r="E357" s="726"/>
      <c r="F357" s="726"/>
      <c r="G357" s="725"/>
      <c r="H357" s="712" t="str">
        <f t="shared" si="56"/>
        <v/>
      </c>
      <c r="I357" s="727"/>
      <c r="J357" s="460" t="str">
        <f t="shared" si="57"/>
        <v/>
      </c>
      <c r="K357" s="712" t="str">
        <f t="shared" si="58"/>
        <v/>
      </c>
      <c r="L357" s="728"/>
      <c r="M357" s="727"/>
      <c r="N357" s="715"/>
      <c r="O357" s="728"/>
      <c r="P357" s="728"/>
      <c r="Q357" s="728"/>
      <c r="R357" s="728"/>
      <c r="S357" s="728"/>
      <c r="T357" s="728"/>
      <c r="U357" s="728"/>
      <c r="V357" s="728"/>
      <c r="W357" s="728"/>
      <c r="X357" s="727"/>
      <c r="AJ357" s="130"/>
      <c r="AK357" s="333">
        <v>14</v>
      </c>
      <c r="AL357" s="328">
        <v>58.5</v>
      </c>
      <c r="AM357" s="329">
        <v>0.10100000000000001</v>
      </c>
      <c r="AN357" s="330">
        <v>5.0999999999999997E-2</v>
      </c>
      <c r="AO357" s="327"/>
      <c r="AP357" s="328">
        <v>59</v>
      </c>
      <c r="AQ357" s="329">
        <v>0.10199999999999999</v>
      </c>
      <c r="AR357" s="330">
        <v>5.1999999999999998E-2</v>
      </c>
      <c r="AS357" s="328">
        <v>62.5</v>
      </c>
      <c r="AT357" s="329">
        <v>0.109</v>
      </c>
      <c r="AU357" s="330">
        <v>5.7000000000000002E-2</v>
      </c>
      <c r="AV357" s="328">
        <v>2</v>
      </c>
      <c r="AW357" s="329">
        <v>0.109</v>
      </c>
      <c r="AX357" s="330">
        <v>5.7000000000000002E-2</v>
      </c>
      <c r="AY357" s="315"/>
      <c r="BE357" s="1"/>
      <c r="BL357" s="1"/>
    </row>
    <row r="358" spans="1:64" hidden="1" x14ac:dyDescent="0.2">
      <c r="A358" s="454"/>
      <c r="B358" s="724" t="str">
        <f t="shared" si="54"/>
        <v/>
      </c>
      <c r="C358" s="725"/>
      <c r="D358" s="724" t="str">
        <f t="shared" si="55"/>
        <v/>
      </c>
      <c r="E358" s="726"/>
      <c r="F358" s="726"/>
      <c r="G358" s="725"/>
      <c r="H358" s="712" t="str">
        <f t="shared" si="56"/>
        <v/>
      </c>
      <c r="I358" s="727"/>
      <c r="J358" s="460" t="str">
        <f t="shared" si="57"/>
        <v/>
      </c>
      <c r="K358" s="712" t="str">
        <f t="shared" si="58"/>
        <v/>
      </c>
      <c r="L358" s="728"/>
      <c r="M358" s="727"/>
      <c r="N358" s="715"/>
      <c r="O358" s="728"/>
      <c r="P358" s="728"/>
      <c r="Q358" s="728"/>
      <c r="R358" s="728"/>
      <c r="S358" s="728"/>
      <c r="T358" s="728"/>
      <c r="U358" s="728"/>
      <c r="V358" s="728"/>
      <c r="W358" s="728"/>
      <c r="X358" s="727"/>
      <c r="AJ358" s="130"/>
      <c r="AK358" s="331">
        <v>15</v>
      </c>
      <c r="AL358" s="325">
        <v>59.5</v>
      </c>
      <c r="AM358" s="326">
        <v>5.2999999999999999E-2</v>
      </c>
      <c r="AN358" s="314">
        <v>2.7E-2</v>
      </c>
      <c r="AP358" s="325">
        <v>60</v>
      </c>
      <c r="AQ358" s="326">
        <v>5.2999999999999999E-2</v>
      </c>
      <c r="AR358" s="314">
        <v>2.7E-2</v>
      </c>
      <c r="AS358" s="325">
        <v>63.5</v>
      </c>
      <c r="AT358" s="326">
        <v>5.7000000000000002E-2</v>
      </c>
      <c r="AU358" s="314">
        <v>2.9000000000000001E-2</v>
      </c>
      <c r="AV358" s="325">
        <v>1</v>
      </c>
      <c r="AW358" s="326">
        <v>5.7000000000000002E-2</v>
      </c>
      <c r="AX358" s="314">
        <v>2.9000000000000001E-2</v>
      </c>
      <c r="AY358" s="315"/>
      <c r="BE358" s="1"/>
      <c r="BL358" s="1"/>
    </row>
    <row r="359" spans="1:64" ht="15.75" hidden="1" thickBot="1" x14ac:dyDescent="0.25">
      <c r="A359" s="454"/>
      <c r="B359" s="724" t="str">
        <f t="shared" si="54"/>
        <v/>
      </c>
      <c r="C359" s="725"/>
      <c r="D359" s="724" t="str">
        <f t="shared" si="55"/>
        <v/>
      </c>
      <c r="E359" s="726"/>
      <c r="F359" s="726"/>
      <c r="G359" s="725"/>
      <c r="H359" s="712" t="str">
        <f t="shared" si="56"/>
        <v/>
      </c>
      <c r="I359" s="727"/>
      <c r="J359" s="460" t="str">
        <f t="shared" si="57"/>
        <v/>
      </c>
      <c r="K359" s="712" t="str">
        <f t="shared" si="58"/>
        <v/>
      </c>
      <c r="L359" s="728"/>
      <c r="M359" s="727"/>
      <c r="N359" s="715"/>
      <c r="O359" s="728"/>
      <c r="P359" s="728"/>
      <c r="Q359" s="728"/>
      <c r="R359" s="728"/>
      <c r="S359" s="728"/>
      <c r="T359" s="728"/>
      <c r="U359" s="728"/>
      <c r="V359" s="728"/>
      <c r="W359" s="728"/>
      <c r="X359" s="727"/>
      <c r="AJ359" s="130"/>
      <c r="AK359" s="331">
        <v>16</v>
      </c>
      <c r="AL359" s="334">
        <v>60.5</v>
      </c>
      <c r="AM359" s="335">
        <v>0</v>
      </c>
      <c r="AN359" s="336">
        <v>0</v>
      </c>
      <c r="AP359" s="334">
        <v>61</v>
      </c>
      <c r="AQ359" s="335">
        <v>0</v>
      </c>
      <c r="AR359" s="336">
        <v>0</v>
      </c>
      <c r="AS359" s="334">
        <v>64.5</v>
      </c>
      <c r="AT359" s="335">
        <v>0</v>
      </c>
      <c r="AU359" s="336">
        <v>0</v>
      </c>
      <c r="AV359" s="334">
        <v>0</v>
      </c>
      <c r="AW359" s="335">
        <v>0</v>
      </c>
      <c r="AX359" s="336">
        <v>0</v>
      </c>
      <c r="AY359" s="315"/>
      <c r="BE359" s="1"/>
      <c r="BL359" s="1"/>
    </row>
    <row r="360" spans="1:64" hidden="1" x14ac:dyDescent="0.2">
      <c r="A360" s="454"/>
      <c r="B360" s="724" t="str">
        <f t="shared" si="54"/>
        <v/>
      </c>
      <c r="C360" s="725"/>
      <c r="D360" s="724" t="str">
        <f t="shared" si="55"/>
        <v/>
      </c>
      <c r="E360" s="726"/>
      <c r="F360" s="726"/>
      <c r="G360" s="725"/>
      <c r="H360" s="712" t="str">
        <f t="shared" si="56"/>
        <v/>
      </c>
      <c r="I360" s="727"/>
      <c r="J360" s="460" t="str">
        <f t="shared" si="57"/>
        <v/>
      </c>
      <c r="K360" s="712" t="str">
        <f t="shared" si="58"/>
        <v/>
      </c>
      <c r="L360" s="728"/>
      <c r="M360" s="727"/>
      <c r="N360" s="715"/>
      <c r="O360" s="728"/>
      <c r="P360" s="728"/>
      <c r="Q360" s="728"/>
      <c r="R360" s="728"/>
      <c r="S360" s="728"/>
      <c r="T360" s="728"/>
      <c r="U360" s="728"/>
      <c r="V360" s="728"/>
      <c r="W360" s="728"/>
      <c r="X360" s="727"/>
      <c r="AJ360" s="130"/>
      <c r="AL360" s="685" t="s">
        <v>198</v>
      </c>
      <c r="AM360" s="686"/>
      <c r="AN360" s="687"/>
      <c r="AP360" s="685" t="s">
        <v>199</v>
      </c>
      <c r="AQ360" s="686"/>
      <c r="AR360" s="687"/>
      <c r="AS360" s="685" t="s">
        <v>200</v>
      </c>
      <c r="AT360" s="686"/>
      <c r="AU360" s="687"/>
      <c r="AV360" s="685" t="s">
        <v>201</v>
      </c>
      <c r="AW360" s="686"/>
      <c r="AX360" s="687"/>
      <c r="AY360" s="315"/>
      <c r="BE360" s="1"/>
      <c r="BL360" s="1"/>
    </row>
    <row r="361" spans="1:64" hidden="1" x14ac:dyDescent="0.2">
      <c r="A361" s="454"/>
      <c r="B361" s="724" t="str">
        <f t="shared" si="54"/>
        <v/>
      </c>
      <c r="C361" s="725"/>
      <c r="D361" s="724" t="str">
        <f t="shared" si="55"/>
        <v/>
      </c>
      <c r="E361" s="726"/>
      <c r="F361" s="726"/>
      <c r="G361" s="725"/>
      <c r="H361" s="712" t="str">
        <f t="shared" si="56"/>
        <v/>
      </c>
      <c r="I361" s="727"/>
      <c r="J361" s="460" t="str">
        <f t="shared" si="57"/>
        <v/>
      </c>
      <c r="K361" s="712" t="str">
        <f t="shared" si="58"/>
        <v/>
      </c>
      <c r="L361" s="728"/>
      <c r="M361" s="727"/>
      <c r="N361" s="715"/>
      <c r="O361" s="728"/>
      <c r="P361" s="728"/>
      <c r="Q361" s="728"/>
      <c r="R361" s="728"/>
      <c r="S361" s="728"/>
      <c r="T361" s="728"/>
      <c r="U361" s="728"/>
      <c r="V361" s="728"/>
      <c r="W361" s="728"/>
      <c r="X361" s="727"/>
      <c r="AJ361" s="130"/>
      <c r="AL361" s="311" t="s">
        <v>190</v>
      </c>
      <c r="AM361" s="320" t="s">
        <v>191</v>
      </c>
      <c r="AN361" s="321" t="s">
        <v>192</v>
      </c>
      <c r="AP361" s="311" t="s">
        <v>190</v>
      </c>
      <c r="AQ361" s="320" t="s">
        <v>191</v>
      </c>
      <c r="AR361" s="321" t="s">
        <v>192</v>
      </c>
      <c r="AS361" s="311" t="s">
        <v>190</v>
      </c>
      <c r="AT361" s="320" t="s">
        <v>191</v>
      </c>
      <c r="AU361" s="321" t="s">
        <v>192</v>
      </c>
      <c r="AV361" s="311" t="s">
        <v>190</v>
      </c>
      <c r="AW361" s="320" t="s">
        <v>191</v>
      </c>
      <c r="AX361" s="321" t="s">
        <v>192</v>
      </c>
      <c r="AY361" s="315"/>
      <c r="BE361" s="1"/>
      <c r="BL361" s="1"/>
    </row>
    <row r="362" spans="1:64" hidden="1" x14ac:dyDescent="0.2">
      <c r="A362" s="454"/>
      <c r="B362" s="724" t="str">
        <f t="shared" si="54"/>
        <v/>
      </c>
      <c r="C362" s="725"/>
      <c r="D362" s="724" t="str">
        <f t="shared" si="55"/>
        <v/>
      </c>
      <c r="E362" s="726"/>
      <c r="F362" s="726"/>
      <c r="G362" s="725"/>
      <c r="H362" s="712" t="str">
        <f t="shared" si="56"/>
        <v/>
      </c>
      <c r="I362" s="727"/>
      <c r="J362" s="460" t="str">
        <f t="shared" si="57"/>
        <v/>
      </c>
      <c r="K362" s="712" t="str">
        <f t="shared" si="58"/>
        <v/>
      </c>
      <c r="L362" s="728"/>
      <c r="M362" s="727"/>
      <c r="N362" s="715"/>
      <c r="O362" s="728"/>
      <c r="P362" s="728"/>
      <c r="Q362" s="728"/>
      <c r="R362" s="728"/>
      <c r="S362" s="728"/>
      <c r="T362" s="728"/>
      <c r="U362" s="728"/>
      <c r="V362" s="728"/>
      <c r="W362" s="728"/>
      <c r="X362" s="727"/>
      <c r="AJ362" s="130"/>
      <c r="AK362" s="130">
        <v>1</v>
      </c>
      <c r="AL362" s="322">
        <v>47.5</v>
      </c>
      <c r="AM362" s="323" t="s">
        <v>193</v>
      </c>
      <c r="AN362" s="324">
        <v>0.28299999999999997</v>
      </c>
      <c r="AO362" s="130"/>
      <c r="AP362" s="322">
        <v>48</v>
      </c>
      <c r="AQ362" s="323" t="s">
        <v>193</v>
      </c>
      <c r="AR362" s="324">
        <v>0.28799999999999998</v>
      </c>
      <c r="AS362" s="322">
        <v>48.5</v>
      </c>
      <c r="AT362" s="323" t="s">
        <v>193</v>
      </c>
      <c r="AU362" s="324">
        <v>0.29299999999999998</v>
      </c>
      <c r="AV362" s="322">
        <v>49</v>
      </c>
      <c r="AW362" s="323" t="s">
        <v>193</v>
      </c>
      <c r="AX362" s="337">
        <v>0.29799999999999999</v>
      </c>
      <c r="AY362" s="315"/>
      <c r="BE362" s="1"/>
      <c r="BL362" s="1"/>
    </row>
    <row r="363" spans="1:64" hidden="1" x14ac:dyDescent="0.2">
      <c r="A363" s="454"/>
      <c r="B363" s="724" t="str">
        <f t="shared" si="54"/>
        <v/>
      </c>
      <c r="C363" s="725"/>
      <c r="D363" s="724" t="str">
        <f t="shared" si="55"/>
        <v/>
      </c>
      <c r="E363" s="726"/>
      <c r="F363" s="726"/>
      <c r="G363" s="725"/>
      <c r="H363" s="712" t="str">
        <f t="shared" si="56"/>
        <v/>
      </c>
      <c r="I363" s="727"/>
      <c r="J363" s="460" t="str">
        <f t="shared" si="57"/>
        <v/>
      </c>
      <c r="K363" s="712" t="str">
        <f t="shared" si="58"/>
        <v/>
      </c>
      <c r="L363" s="728"/>
      <c r="M363" s="727"/>
      <c r="N363" s="715"/>
      <c r="O363" s="728"/>
      <c r="P363" s="728"/>
      <c r="Q363" s="728"/>
      <c r="R363" s="728"/>
      <c r="S363" s="728"/>
      <c r="T363" s="728"/>
      <c r="U363" s="728"/>
      <c r="V363" s="728"/>
      <c r="W363" s="728"/>
      <c r="X363" s="727"/>
      <c r="AJ363" s="130"/>
      <c r="AK363" s="1">
        <v>2</v>
      </c>
      <c r="AL363" s="325">
        <v>48.5</v>
      </c>
      <c r="AM363" s="326" t="s">
        <v>193</v>
      </c>
      <c r="AN363" s="314">
        <v>0.27100000000000002</v>
      </c>
      <c r="AP363" s="325">
        <v>49</v>
      </c>
      <c r="AQ363" s="326" t="s">
        <v>193</v>
      </c>
      <c r="AR363" s="314">
        <v>0.27600000000000002</v>
      </c>
      <c r="AS363" s="325">
        <v>49.5</v>
      </c>
      <c r="AT363" s="326" t="s">
        <v>193</v>
      </c>
      <c r="AU363" s="314">
        <v>0.28000000000000003</v>
      </c>
      <c r="AV363" s="325">
        <v>50</v>
      </c>
      <c r="AW363" s="326" t="s">
        <v>193</v>
      </c>
      <c r="AX363" s="338">
        <v>0.28499999999999998</v>
      </c>
      <c r="AY363" s="315"/>
      <c r="BE363" s="1"/>
      <c r="BL363" s="1"/>
    </row>
    <row r="364" spans="1:64" hidden="1" x14ac:dyDescent="0.2">
      <c r="A364" s="454"/>
      <c r="B364" s="724" t="str">
        <f t="shared" ref="B364:B373" si="59">IFERROR(IF(AND(YEAR(B85)&lt;=2012,B85&lt;&gt;""),B85,""),"")</f>
        <v/>
      </c>
      <c r="C364" s="725"/>
      <c r="D364" s="724" t="str">
        <f t="shared" ref="D364:D373" si="60">IFERROR(IF(AND(YEAR(B85)&lt;=2012,B85&lt;&gt;""),D85,""),"")</f>
        <v/>
      </c>
      <c r="E364" s="726"/>
      <c r="F364" s="726"/>
      <c r="G364" s="725"/>
      <c r="H364" s="712" t="str">
        <f t="shared" si="56"/>
        <v/>
      </c>
      <c r="I364" s="727"/>
      <c r="J364" s="460" t="str">
        <f t="shared" si="57"/>
        <v/>
      </c>
      <c r="K364" s="712" t="str">
        <f t="shared" si="58"/>
        <v/>
      </c>
      <c r="L364" s="728"/>
      <c r="M364" s="727"/>
      <c r="N364" s="715"/>
      <c r="O364" s="728"/>
      <c r="P364" s="728"/>
      <c r="Q364" s="728"/>
      <c r="R364" s="728"/>
      <c r="S364" s="728"/>
      <c r="T364" s="728"/>
      <c r="U364" s="728"/>
      <c r="V364" s="728"/>
      <c r="W364" s="728"/>
      <c r="X364" s="727"/>
      <c r="AJ364" s="130"/>
      <c r="AK364" s="1">
        <v>3</v>
      </c>
      <c r="AL364" s="325">
        <v>49.5</v>
      </c>
      <c r="AM364" s="326" t="s">
        <v>193</v>
      </c>
      <c r="AN364" s="314">
        <v>0.25800000000000001</v>
      </c>
      <c r="AP364" s="325">
        <v>50</v>
      </c>
      <c r="AQ364" s="326" t="s">
        <v>193</v>
      </c>
      <c r="AR364" s="314">
        <v>0.26300000000000001</v>
      </c>
      <c r="AS364" s="325">
        <v>50.5</v>
      </c>
      <c r="AT364" s="326" t="s">
        <v>193</v>
      </c>
      <c r="AU364" s="314">
        <v>0.26700000000000002</v>
      </c>
      <c r="AV364" s="325">
        <v>51</v>
      </c>
      <c r="AW364" s="326" t="s">
        <v>193</v>
      </c>
      <c r="AX364" s="338">
        <v>0.27200000000000002</v>
      </c>
      <c r="AY364" s="315"/>
      <c r="BE364" s="1"/>
      <c r="BL364" s="1"/>
    </row>
    <row r="365" spans="1:64" hidden="1" x14ac:dyDescent="0.2">
      <c r="A365" s="454"/>
      <c r="B365" s="724" t="str">
        <f t="shared" si="59"/>
        <v/>
      </c>
      <c r="C365" s="725"/>
      <c r="D365" s="724" t="str">
        <f t="shared" si="60"/>
        <v/>
      </c>
      <c r="E365" s="726"/>
      <c r="F365" s="726"/>
      <c r="G365" s="725"/>
      <c r="H365" s="712" t="str">
        <f t="shared" si="56"/>
        <v/>
      </c>
      <c r="I365" s="727"/>
      <c r="J365" s="460" t="str">
        <f t="shared" si="57"/>
        <v/>
      </c>
      <c r="K365" s="712" t="str">
        <f t="shared" si="58"/>
        <v/>
      </c>
      <c r="L365" s="728"/>
      <c r="M365" s="727"/>
      <c r="N365" s="715"/>
      <c r="O365" s="728"/>
      <c r="P365" s="728"/>
      <c r="Q365" s="728"/>
      <c r="R365" s="728"/>
      <c r="S365" s="728"/>
      <c r="T365" s="728"/>
      <c r="U365" s="728"/>
      <c r="V365" s="728"/>
      <c r="W365" s="728"/>
      <c r="X365" s="727"/>
      <c r="AJ365" s="130"/>
      <c r="AK365" s="1">
        <v>4</v>
      </c>
      <c r="AL365" s="325">
        <v>50.5</v>
      </c>
      <c r="AM365" s="326" t="s">
        <v>193</v>
      </c>
      <c r="AN365" s="314">
        <v>0.245</v>
      </c>
      <c r="AP365" s="325">
        <v>51</v>
      </c>
      <c r="AQ365" s="326" t="s">
        <v>193</v>
      </c>
      <c r="AR365" s="314">
        <v>0.249</v>
      </c>
      <c r="AS365" s="325">
        <v>51.5</v>
      </c>
      <c r="AT365" s="326" t="s">
        <v>193</v>
      </c>
      <c r="AU365" s="314">
        <v>0.254</v>
      </c>
      <c r="AV365" s="325">
        <v>52</v>
      </c>
      <c r="AW365" s="326" t="s">
        <v>193</v>
      </c>
      <c r="AX365" s="338">
        <v>0.25900000000000001</v>
      </c>
      <c r="AY365" s="315"/>
      <c r="BE365" s="1"/>
      <c r="BL365" s="1"/>
    </row>
    <row r="366" spans="1:64" hidden="1" x14ac:dyDescent="0.2">
      <c r="A366" s="454"/>
      <c r="B366" s="724" t="str">
        <f t="shared" si="59"/>
        <v/>
      </c>
      <c r="C366" s="725"/>
      <c r="D366" s="724" t="str">
        <f t="shared" si="60"/>
        <v/>
      </c>
      <c r="E366" s="726"/>
      <c r="F366" s="726"/>
      <c r="G366" s="725"/>
      <c r="H366" s="712" t="str">
        <f t="shared" si="56"/>
        <v/>
      </c>
      <c r="I366" s="727"/>
      <c r="J366" s="460" t="str">
        <f t="shared" si="57"/>
        <v/>
      </c>
      <c r="K366" s="712" t="str">
        <f t="shared" si="58"/>
        <v/>
      </c>
      <c r="L366" s="728"/>
      <c r="M366" s="727"/>
      <c r="N366" s="715"/>
      <c r="O366" s="728"/>
      <c r="P366" s="728"/>
      <c r="Q366" s="728"/>
      <c r="R366" s="728"/>
      <c r="S366" s="728"/>
      <c r="T366" s="728"/>
      <c r="U366" s="728"/>
      <c r="V366" s="728"/>
      <c r="W366" s="728"/>
      <c r="X366" s="727"/>
      <c r="AJ366" s="130"/>
      <c r="AK366" s="1">
        <v>5</v>
      </c>
      <c r="AL366" s="325">
        <v>51.5</v>
      </c>
      <c r="AM366" s="326" t="s">
        <v>193</v>
      </c>
      <c r="AN366" s="314">
        <v>0.23100000000000001</v>
      </c>
      <c r="AP366" s="325">
        <v>52</v>
      </c>
      <c r="AQ366" s="326" t="s">
        <v>193</v>
      </c>
      <c r="AR366" s="314">
        <v>0.23499999999999999</v>
      </c>
      <c r="AS366" s="325">
        <v>52.5</v>
      </c>
      <c r="AT366" s="326" t="s">
        <v>193</v>
      </c>
      <c r="AU366" s="314">
        <v>0.24</v>
      </c>
      <c r="AV366" s="325">
        <v>53</v>
      </c>
      <c r="AW366" s="326" t="s">
        <v>193</v>
      </c>
      <c r="AX366" s="338">
        <v>0.24399999999999999</v>
      </c>
      <c r="AY366" s="315"/>
      <c r="BE366" s="1"/>
      <c r="BL366" s="1"/>
    </row>
    <row r="367" spans="1:64" hidden="1" x14ac:dyDescent="0.2">
      <c r="A367" s="454"/>
      <c r="B367" s="724" t="str">
        <f t="shared" si="59"/>
        <v/>
      </c>
      <c r="C367" s="725"/>
      <c r="D367" s="724" t="str">
        <f t="shared" si="60"/>
        <v/>
      </c>
      <c r="E367" s="726"/>
      <c r="F367" s="726"/>
      <c r="G367" s="725"/>
      <c r="H367" s="712" t="str">
        <f t="shared" si="56"/>
        <v/>
      </c>
      <c r="I367" s="727"/>
      <c r="J367" s="460" t="str">
        <f t="shared" si="57"/>
        <v/>
      </c>
      <c r="K367" s="712" t="str">
        <f t="shared" si="58"/>
        <v/>
      </c>
      <c r="L367" s="728"/>
      <c r="M367" s="727"/>
      <c r="N367" s="715"/>
      <c r="O367" s="728"/>
      <c r="P367" s="728"/>
      <c r="Q367" s="728"/>
      <c r="R367" s="728"/>
      <c r="S367" s="728"/>
      <c r="T367" s="728"/>
      <c r="U367" s="728"/>
      <c r="V367" s="728"/>
      <c r="W367" s="728"/>
      <c r="X367" s="727"/>
      <c r="AJ367" s="130"/>
      <c r="AK367" s="1">
        <v>6</v>
      </c>
      <c r="AL367" s="325">
        <v>52.5</v>
      </c>
      <c r="AM367" s="326" t="s">
        <v>193</v>
      </c>
      <c r="AN367" s="314">
        <v>0.216</v>
      </c>
      <c r="AP367" s="325">
        <v>53</v>
      </c>
      <c r="AQ367" s="326" t="s">
        <v>193</v>
      </c>
      <c r="AR367" s="314">
        <v>0.22</v>
      </c>
      <c r="AS367" s="325">
        <v>53.5</v>
      </c>
      <c r="AT367" s="326" t="s">
        <v>193</v>
      </c>
      <c r="AU367" s="314">
        <v>0.224</v>
      </c>
      <c r="AV367" s="325">
        <v>54</v>
      </c>
      <c r="AW367" s="326" t="s">
        <v>193</v>
      </c>
      <c r="AX367" s="338">
        <v>0.22900000000000001</v>
      </c>
      <c r="AY367" s="315"/>
      <c r="BE367" s="1"/>
      <c r="BL367" s="1"/>
    </row>
    <row r="368" spans="1:64" hidden="1" x14ac:dyDescent="0.2">
      <c r="A368" s="454"/>
      <c r="B368" s="724" t="str">
        <f t="shared" si="59"/>
        <v/>
      </c>
      <c r="C368" s="725"/>
      <c r="D368" s="724" t="str">
        <f t="shared" si="60"/>
        <v/>
      </c>
      <c r="E368" s="726"/>
      <c r="F368" s="726"/>
      <c r="G368" s="725"/>
      <c r="H368" s="712" t="str">
        <f t="shared" si="56"/>
        <v/>
      </c>
      <c r="I368" s="727"/>
      <c r="J368" s="460" t="str">
        <f t="shared" si="57"/>
        <v/>
      </c>
      <c r="K368" s="712" t="str">
        <f t="shared" si="58"/>
        <v/>
      </c>
      <c r="L368" s="728"/>
      <c r="M368" s="727"/>
      <c r="N368" s="715"/>
      <c r="O368" s="728"/>
      <c r="P368" s="728"/>
      <c r="Q368" s="728"/>
      <c r="R368" s="728"/>
      <c r="S368" s="728"/>
      <c r="T368" s="728"/>
      <c r="U368" s="728"/>
      <c r="V368" s="728"/>
      <c r="W368" s="728"/>
      <c r="X368" s="727"/>
      <c r="AJ368" s="130"/>
      <c r="AK368" s="1">
        <v>7</v>
      </c>
      <c r="AL368" s="325">
        <v>53.5</v>
      </c>
      <c r="AM368" s="326" t="s">
        <v>193</v>
      </c>
      <c r="AN368" s="314">
        <v>0.2</v>
      </c>
      <c r="AP368" s="325">
        <v>54</v>
      </c>
      <c r="AQ368" s="326" t="s">
        <v>193</v>
      </c>
      <c r="AR368" s="314">
        <v>0.20399999999999999</v>
      </c>
      <c r="AS368" s="325">
        <v>54.5</v>
      </c>
      <c r="AT368" s="326" t="s">
        <v>193</v>
      </c>
      <c r="AU368" s="314">
        <v>0.20799999999999999</v>
      </c>
      <c r="AV368" s="325">
        <v>55</v>
      </c>
      <c r="AW368" s="326" t="s">
        <v>193</v>
      </c>
      <c r="AX368" s="338">
        <v>0.21199999999999999</v>
      </c>
      <c r="AY368" s="315"/>
      <c r="BE368" s="1"/>
      <c r="BL368" s="1"/>
    </row>
    <row r="369" spans="1:64" hidden="1" x14ac:dyDescent="0.2">
      <c r="A369" s="454"/>
      <c r="B369" s="724" t="str">
        <f t="shared" si="59"/>
        <v/>
      </c>
      <c r="C369" s="725"/>
      <c r="D369" s="724" t="str">
        <f t="shared" si="60"/>
        <v/>
      </c>
      <c r="E369" s="726"/>
      <c r="F369" s="726"/>
      <c r="G369" s="725"/>
      <c r="H369" s="712" t="str">
        <f t="shared" si="56"/>
        <v/>
      </c>
      <c r="I369" s="727"/>
      <c r="J369" s="460" t="str">
        <f t="shared" si="57"/>
        <v/>
      </c>
      <c r="K369" s="712" t="str">
        <f t="shared" si="58"/>
        <v/>
      </c>
      <c r="L369" s="728"/>
      <c r="M369" s="727"/>
      <c r="N369" s="715"/>
      <c r="O369" s="728"/>
      <c r="P369" s="728"/>
      <c r="Q369" s="728"/>
      <c r="R369" s="728"/>
      <c r="S369" s="728"/>
      <c r="T369" s="728"/>
      <c r="U369" s="728"/>
      <c r="V369" s="728"/>
      <c r="W369" s="728"/>
      <c r="X369" s="727"/>
      <c r="AJ369" s="130"/>
      <c r="AK369" s="1">
        <v>8</v>
      </c>
      <c r="AL369" s="325">
        <v>54.5</v>
      </c>
      <c r="AM369" s="326" t="s">
        <v>193</v>
      </c>
      <c r="AN369" s="314">
        <v>0.184</v>
      </c>
      <c r="AP369" s="325">
        <v>55</v>
      </c>
      <c r="AQ369" s="326" t="s">
        <v>193</v>
      </c>
      <c r="AR369" s="314">
        <v>0.187</v>
      </c>
      <c r="AS369" s="325">
        <v>55.5</v>
      </c>
      <c r="AT369" s="326" t="s">
        <v>193</v>
      </c>
      <c r="AU369" s="314">
        <v>0.191</v>
      </c>
      <c r="AV369" s="325">
        <v>56</v>
      </c>
      <c r="AW369" s="326" t="s">
        <v>193</v>
      </c>
      <c r="AX369" s="338">
        <v>0.19500000000000001</v>
      </c>
      <c r="AY369" s="315"/>
      <c r="BE369" s="1"/>
      <c r="BL369" s="1"/>
    </row>
    <row r="370" spans="1:64" hidden="1" x14ac:dyDescent="0.2">
      <c r="A370" s="454"/>
      <c r="B370" s="724" t="str">
        <f t="shared" si="59"/>
        <v/>
      </c>
      <c r="C370" s="725"/>
      <c r="D370" s="724" t="str">
        <f t="shared" si="60"/>
        <v/>
      </c>
      <c r="E370" s="726"/>
      <c r="F370" s="726"/>
      <c r="G370" s="725"/>
      <c r="H370" s="712" t="str">
        <f t="shared" si="56"/>
        <v/>
      </c>
      <c r="I370" s="727"/>
      <c r="J370" s="460" t="str">
        <f t="shared" si="57"/>
        <v/>
      </c>
      <c r="K370" s="712" t="str">
        <f t="shared" si="58"/>
        <v/>
      </c>
      <c r="L370" s="728"/>
      <c r="M370" s="727"/>
      <c r="N370" s="715"/>
      <c r="O370" s="728"/>
      <c r="P370" s="728"/>
      <c r="Q370" s="728"/>
      <c r="R370" s="728"/>
      <c r="S370" s="728"/>
      <c r="T370" s="728"/>
      <c r="U370" s="728"/>
      <c r="V370" s="728"/>
      <c r="W370" s="728"/>
      <c r="X370" s="727"/>
      <c r="AJ370" s="130"/>
      <c r="AK370" s="1">
        <v>9</v>
      </c>
      <c r="AL370" s="325">
        <v>55.5</v>
      </c>
      <c r="AM370" s="326" t="s">
        <v>193</v>
      </c>
      <c r="AN370" s="314">
        <v>0.16600000000000001</v>
      </c>
      <c r="AP370" s="325">
        <v>56</v>
      </c>
      <c r="AQ370" s="326" t="s">
        <v>193</v>
      </c>
      <c r="AR370" s="314">
        <v>0.16900000000000001</v>
      </c>
      <c r="AS370" s="325">
        <v>56.5</v>
      </c>
      <c r="AT370" s="326" t="s">
        <v>193</v>
      </c>
      <c r="AU370" s="314">
        <v>0.17199999999999999</v>
      </c>
      <c r="AV370" s="325">
        <v>57</v>
      </c>
      <c r="AW370" s="326" t="s">
        <v>193</v>
      </c>
      <c r="AX370" s="338">
        <v>0.17599999999999999</v>
      </c>
      <c r="AY370" s="315"/>
      <c r="BE370" s="1"/>
      <c r="BL370" s="1"/>
    </row>
    <row r="371" spans="1:64" hidden="1" x14ac:dyDescent="0.2">
      <c r="A371" s="454"/>
      <c r="B371" s="724" t="str">
        <f t="shared" si="59"/>
        <v/>
      </c>
      <c r="C371" s="725"/>
      <c r="D371" s="724" t="str">
        <f t="shared" si="60"/>
        <v/>
      </c>
      <c r="E371" s="726"/>
      <c r="F371" s="726"/>
      <c r="G371" s="725"/>
      <c r="H371" s="712" t="str">
        <f t="shared" si="56"/>
        <v/>
      </c>
      <c r="I371" s="727"/>
      <c r="J371" s="460" t="str">
        <f t="shared" si="57"/>
        <v/>
      </c>
      <c r="K371" s="712" t="str">
        <f t="shared" si="58"/>
        <v/>
      </c>
      <c r="L371" s="728"/>
      <c r="M371" s="727"/>
      <c r="N371" s="715"/>
      <c r="O371" s="728"/>
      <c r="P371" s="728"/>
      <c r="Q371" s="728"/>
      <c r="R371" s="728"/>
      <c r="S371" s="728"/>
      <c r="T371" s="728"/>
      <c r="U371" s="728"/>
      <c r="V371" s="728"/>
      <c r="W371" s="728"/>
      <c r="X371" s="727"/>
      <c r="AJ371" s="130"/>
      <c r="AK371" s="331">
        <v>10</v>
      </c>
      <c r="AL371" s="325">
        <v>56.5</v>
      </c>
      <c r="AM371" s="326" t="s">
        <v>193</v>
      </c>
      <c r="AN371" s="314">
        <v>0.14699999999999999</v>
      </c>
      <c r="AP371" s="325">
        <v>57</v>
      </c>
      <c r="AQ371" s="326" t="s">
        <v>193</v>
      </c>
      <c r="AR371" s="314">
        <v>0.15</v>
      </c>
      <c r="AS371" s="325">
        <v>57.5</v>
      </c>
      <c r="AT371" s="326" t="s">
        <v>193</v>
      </c>
      <c r="AU371" s="314">
        <v>0.153</v>
      </c>
      <c r="AV371" s="325">
        <v>58</v>
      </c>
      <c r="AW371" s="326" t="s">
        <v>193</v>
      </c>
      <c r="AX371" s="338">
        <v>0.156</v>
      </c>
      <c r="AY371" s="315"/>
      <c r="BE371" s="1"/>
      <c r="BL371" s="1"/>
    </row>
    <row r="372" spans="1:64" hidden="1" x14ac:dyDescent="0.2">
      <c r="A372" s="454"/>
      <c r="B372" s="724" t="str">
        <f t="shared" si="59"/>
        <v/>
      </c>
      <c r="C372" s="725"/>
      <c r="D372" s="724" t="str">
        <f t="shared" si="60"/>
        <v/>
      </c>
      <c r="E372" s="726"/>
      <c r="F372" s="726"/>
      <c r="G372" s="725"/>
      <c r="H372" s="712" t="str">
        <f t="shared" si="56"/>
        <v/>
      </c>
      <c r="I372" s="727"/>
      <c r="J372" s="460" t="str">
        <f t="shared" si="57"/>
        <v/>
      </c>
      <c r="K372" s="712" t="str">
        <f t="shared" si="58"/>
        <v/>
      </c>
      <c r="L372" s="728"/>
      <c r="M372" s="727"/>
      <c r="N372" s="715"/>
      <c r="O372" s="728"/>
      <c r="P372" s="728"/>
      <c r="Q372" s="728"/>
      <c r="R372" s="728"/>
      <c r="S372" s="728"/>
      <c r="T372" s="728"/>
      <c r="U372" s="728"/>
      <c r="V372" s="728"/>
      <c r="W372" s="728"/>
      <c r="X372" s="727"/>
      <c r="AJ372" s="130"/>
      <c r="AK372" s="339">
        <v>11</v>
      </c>
      <c r="AL372" s="340">
        <v>57.5</v>
      </c>
      <c r="AM372" s="341">
        <v>0.23699999999999999</v>
      </c>
      <c r="AN372" s="342">
        <v>0.126</v>
      </c>
      <c r="AO372" s="230"/>
      <c r="AP372" s="340">
        <v>58</v>
      </c>
      <c r="AQ372" s="341">
        <v>0.24</v>
      </c>
      <c r="AR372" s="342">
        <v>0.129</v>
      </c>
      <c r="AS372" s="340">
        <v>58.5</v>
      </c>
      <c r="AT372" s="341">
        <v>0.24399999999999999</v>
      </c>
      <c r="AU372" s="342">
        <v>0.13100000000000001</v>
      </c>
      <c r="AV372" s="340">
        <v>59</v>
      </c>
      <c r="AW372" s="341">
        <v>0.248</v>
      </c>
      <c r="AX372" s="343">
        <v>0.13400000000000001</v>
      </c>
      <c r="AY372" s="315"/>
      <c r="BE372" s="1"/>
      <c r="BL372" s="1"/>
    </row>
    <row r="373" spans="1:64" hidden="1" x14ac:dyDescent="0.2">
      <c r="A373" s="454"/>
      <c r="B373" s="724" t="str">
        <f t="shared" si="59"/>
        <v/>
      </c>
      <c r="C373" s="725"/>
      <c r="D373" s="724" t="str">
        <f t="shared" si="60"/>
        <v/>
      </c>
      <c r="E373" s="726"/>
      <c r="F373" s="726"/>
      <c r="G373" s="725"/>
      <c r="H373" s="735" t="str">
        <f t="shared" si="56"/>
        <v/>
      </c>
      <c r="I373" s="763"/>
      <c r="J373" s="461" t="str">
        <f t="shared" si="57"/>
        <v/>
      </c>
      <c r="K373" s="735" t="str">
        <f t="shared" si="58"/>
        <v/>
      </c>
      <c r="L373" s="764"/>
      <c r="M373" s="763"/>
      <c r="N373" s="738"/>
      <c r="O373" s="764"/>
      <c r="P373" s="764"/>
      <c r="Q373" s="764"/>
      <c r="R373" s="764"/>
      <c r="S373" s="764"/>
      <c r="T373" s="764"/>
      <c r="U373" s="764"/>
      <c r="V373" s="764"/>
      <c r="W373" s="764"/>
      <c r="X373" s="763"/>
      <c r="AJ373" s="130"/>
      <c r="AK373" s="331">
        <v>12</v>
      </c>
      <c r="AL373" s="325">
        <v>58.5</v>
      </c>
      <c r="AM373" s="326">
        <v>0.19700000000000001</v>
      </c>
      <c r="AN373" s="314">
        <v>0.104</v>
      </c>
      <c r="AP373" s="325">
        <v>59</v>
      </c>
      <c r="AQ373" s="326">
        <v>0.2</v>
      </c>
      <c r="AR373" s="314">
        <v>0.106</v>
      </c>
      <c r="AS373" s="325">
        <v>59.5</v>
      </c>
      <c r="AT373" s="326">
        <v>0.20399999999999999</v>
      </c>
      <c r="AU373" s="314">
        <v>0.109</v>
      </c>
      <c r="AV373" s="325">
        <v>60</v>
      </c>
      <c r="AW373" s="326">
        <v>0.20699999999999999</v>
      </c>
      <c r="AX373" s="338">
        <v>0.111</v>
      </c>
      <c r="AY373" s="315"/>
      <c r="BE373" s="1"/>
      <c r="BL373" s="1"/>
    </row>
    <row r="374" spans="1:64" hidden="1" x14ac:dyDescent="0.2">
      <c r="A374" s="454"/>
      <c r="B374" s="758"/>
      <c r="C374" s="759"/>
      <c r="D374" s="759" t="s">
        <v>43</v>
      </c>
      <c r="E374" s="759"/>
      <c r="F374" s="759"/>
      <c r="G374" s="760"/>
      <c r="H374" s="761">
        <f>SUM(H354:H373) + FLOOR((SUM(J354:J373) + FLOOR(SUM(K354:K373)/30,1))/12,1)</f>
        <v>0</v>
      </c>
      <c r="I374" s="761"/>
      <c r="J374" s="485">
        <f>MOD((SUM(J354:J373) + FLOOR(SUM(K354:K373)/30,1)),12)</f>
        <v>0</v>
      </c>
      <c r="K374" s="761">
        <f>MOD(SUM(K354:K373),30)</f>
        <v>0</v>
      </c>
      <c r="L374" s="761"/>
      <c r="M374" s="762"/>
      <c r="N374" s="456"/>
      <c r="O374" s="456"/>
      <c r="P374" s="482"/>
      <c r="Q374" s="482"/>
      <c r="R374" s="456"/>
      <c r="S374" s="456"/>
      <c r="T374" s="456"/>
      <c r="U374" s="482"/>
      <c r="V374" s="482"/>
      <c r="W374" s="481"/>
      <c r="X374" s="463"/>
      <c r="AJ374" s="130"/>
      <c r="AK374" s="331">
        <v>13</v>
      </c>
      <c r="AL374" s="325">
        <v>59.5</v>
      </c>
      <c r="AM374" s="326">
        <v>0.154</v>
      </c>
      <c r="AN374" s="314">
        <v>8.1000000000000003E-2</v>
      </c>
      <c r="AP374" s="325">
        <v>60</v>
      </c>
      <c r="AQ374" s="326">
        <v>0.157</v>
      </c>
      <c r="AR374" s="314">
        <v>8.2000000000000003E-2</v>
      </c>
      <c r="AS374" s="325">
        <v>60.5</v>
      </c>
      <c r="AT374" s="326">
        <v>0.159</v>
      </c>
      <c r="AU374" s="314">
        <v>8.4000000000000005E-2</v>
      </c>
      <c r="AV374" s="325">
        <v>61</v>
      </c>
      <c r="AW374" s="326">
        <v>0.16200000000000001</v>
      </c>
      <c r="AX374" s="314">
        <v>8.5999999999999993E-2</v>
      </c>
      <c r="AY374" s="315"/>
      <c r="BE374" s="1"/>
      <c r="BL374" s="1"/>
    </row>
    <row r="375" spans="1:64" hidden="1" x14ac:dyDescent="0.2">
      <c r="A375" s="464" t="s">
        <v>37</v>
      </c>
      <c r="B375" s="465" t="s">
        <v>210</v>
      </c>
      <c r="C375" s="466"/>
      <c r="D375" s="466"/>
      <c r="E375" s="466"/>
      <c r="F375" s="466"/>
      <c r="G375" s="466"/>
      <c r="H375" s="466"/>
      <c r="I375" s="466"/>
      <c r="J375" s="466"/>
      <c r="K375" s="466"/>
      <c r="L375" s="466"/>
      <c r="M375" s="466"/>
      <c r="N375" s="466"/>
      <c r="O375" s="466"/>
      <c r="P375" s="466"/>
      <c r="Q375" s="466"/>
      <c r="R375" s="466"/>
      <c r="S375" s="466"/>
      <c r="T375" s="466"/>
      <c r="U375" s="466"/>
      <c r="V375" s="466"/>
      <c r="W375" s="466"/>
      <c r="X375" s="467"/>
      <c r="AJ375" s="130"/>
      <c r="AK375" s="333">
        <v>14</v>
      </c>
      <c r="AL375" s="328">
        <v>60.5</v>
      </c>
      <c r="AM375" s="329">
        <v>0.107</v>
      </c>
      <c r="AN375" s="330">
        <v>5.6000000000000001E-2</v>
      </c>
      <c r="AO375" s="327"/>
      <c r="AP375" s="328">
        <v>61</v>
      </c>
      <c r="AQ375" s="329">
        <v>0.109</v>
      </c>
      <c r="AR375" s="330">
        <v>5.7000000000000002E-2</v>
      </c>
      <c r="AS375" s="328">
        <v>61.5</v>
      </c>
      <c r="AT375" s="329">
        <v>0.111</v>
      </c>
      <c r="AU375" s="330">
        <v>5.8000000000000003E-2</v>
      </c>
      <c r="AV375" s="328">
        <v>62</v>
      </c>
      <c r="AW375" s="329">
        <v>0.113</v>
      </c>
      <c r="AX375" s="330">
        <v>0.06</v>
      </c>
      <c r="AY375" s="315"/>
      <c r="BE375" s="1"/>
      <c r="BL375" s="1"/>
    </row>
    <row r="376" spans="1:64" hidden="1" x14ac:dyDescent="0.2">
      <c r="A376" s="464"/>
      <c r="B376" s="746" t="s">
        <v>1</v>
      </c>
      <c r="C376" s="748"/>
      <c r="D376" s="746" t="s">
        <v>2</v>
      </c>
      <c r="E376" s="747"/>
      <c r="F376" s="747"/>
      <c r="G376" s="748"/>
      <c r="H376" s="746" t="s">
        <v>3</v>
      </c>
      <c r="I376" s="748"/>
      <c r="J376" s="468" t="s">
        <v>4</v>
      </c>
      <c r="K376" s="746" t="s">
        <v>24</v>
      </c>
      <c r="L376" s="747"/>
      <c r="M376" s="748"/>
      <c r="N376" s="746" t="s">
        <v>20</v>
      </c>
      <c r="O376" s="747"/>
      <c r="P376" s="747"/>
      <c r="Q376" s="747"/>
      <c r="R376" s="747"/>
      <c r="S376" s="747"/>
      <c r="T376" s="747"/>
      <c r="U376" s="747"/>
      <c r="V376" s="747"/>
      <c r="W376" s="747"/>
      <c r="X376" s="748"/>
      <c r="AJ376" s="130"/>
      <c r="AK376" s="331">
        <v>15</v>
      </c>
      <c r="AL376" s="325">
        <v>61.5</v>
      </c>
      <c r="AM376" s="326">
        <v>5.6000000000000001E-2</v>
      </c>
      <c r="AN376" s="314">
        <v>2.9000000000000001E-2</v>
      </c>
      <c r="AP376" s="325">
        <v>62</v>
      </c>
      <c r="AQ376" s="326">
        <v>5.7000000000000002E-2</v>
      </c>
      <c r="AR376" s="314">
        <v>0.03</v>
      </c>
      <c r="AS376" s="325">
        <v>62.5</v>
      </c>
      <c r="AT376" s="326">
        <v>5.8000000000000003E-2</v>
      </c>
      <c r="AU376" s="314">
        <v>0.03</v>
      </c>
      <c r="AV376" s="325">
        <v>63</v>
      </c>
      <c r="AW376" s="326">
        <v>5.8999999999999997E-2</v>
      </c>
      <c r="AX376" s="314">
        <v>3.1E-2</v>
      </c>
      <c r="AY376" s="315"/>
      <c r="BE376" s="1"/>
      <c r="BL376" s="1"/>
    </row>
    <row r="377" spans="1:64" ht="15.75" hidden="1" thickBot="1" x14ac:dyDescent="0.25">
      <c r="A377" s="464"/>
      <c r="B377" s="749" t="str">
        <f t="shared" ref="B377:B383" si="61">IFERROR(IF(AND(YEAR(B60)&gt;=1970,B60&gt;0),B60,""),"")</f>
        <v/>
      </c>
      <c r="C377" s="750"/>
      <c r="D377" s="749" t="str">
        <f t="shared" ref="D377:D382" si="62">IF(B377="","",D60)</f>
        <v/>
      </c>
      <c r="E377" s="751"/>
      <c r="F377" s="751"/>
      <c r="G377" s="750"/>
      <c r="H377" s="752" t="str">
        <f>+IF(B377="","",+IF(OR(ISBLANK(B377),ISBLANK(D377),B377&gt;D377),"",IF(AND(YEAR(B377)=YEAR(D377),MONTH(B377)=MONTH(D377)),0,FLOOR((IF(IF(DAY(B377)=1, B377,DATE(YEAR(B377),MONTH(B377)+1,1))&lt;IF(D377= DATE(YEAR(D377),MONTH(D377)+1,DAY(0)), D377, DATE(YEAR(D377), MONTH(D377),1)),DATEDIF(IF(DAY(B377)=1, B377,DATE(YEAR(B377),MONTH(B377)+1,1)),IF(D377= DATE(YEAR(D377),MONTH(D377)+1,DAY(0)), D377+1, DATE(YEAR(D377), MONTH(D377),1)),"M"),0) + FLOOR((DATEDIF(B377,IF(DAY(B377)=1,B377,DATE(YEAR(B377),MONTH(B377)+1,1)),"D") + DATEDIF(IF(D377=DATE(YEAR(D377),MONTH(D377)+1,DAY(0)),D377,DATE(YEAR(D377), MONTH(D377),0)),D377,"D"))/30,1))/12,1))))</f>
        <v/>
      </c>
      <c r="I377" s="753"/>
      <c r="J377" s="469" t="str">
        <f>IF(B377="","",IF(OR(ISBLANK(B377),ISBLANK(D377),ISBLANK(D377),B377&gt;D377),"",IF(AND(YEAR(B377)=YEAR(D377), MONTH(B377)=MONTH(D377),NOT(AND(DAY(B377)=1,D377=DATE(YEAR(D377),MONTH(D377+1),DAY(0))))),0,MOD(IF(IF(DAY(B377)=1, B377,DATE(YEAR(B377),MONTH(B377)+1,1))&lt;IF(D377= DATE(YEAR(D377),MONTH(D377)+1,DAY(0)), D377, DATE(YEAR(D377), MONTH(D377),1)),DATEDIF(IF(DAY(B377)=1, B377,DATE(YEAR(B377),MONTH(B377)+1,1)),IF(D377= DATE(YEAR(D377),MONTH(D377)+1,DAY(0)), D377+1, DATE(YEAR(D377), MONTH(D377),1)),"M"),0) + FLOOR((DATEDIF(B377,IF(DAY(B377)=1,B377,DATE(YEAR(B377),MONTH(B377)+1,1)),"D") + DATEDIF(IF(D377=DATE(YEAR(D377),MONTH(D377)+1,DAY(0)),D377,DATE(YEAR(D377), MONTH(D377),0)),D377,"D"))/30,1),12))))</f>
        <v/>
      </c>
      <c r="K377" s="752" t="str">
        <f>IF(B377="","",IF(OR(ISBLANK(B377),ISBLANK(D377),ISBLANK(D377),B377&gt;D377),"",IF(AND(YEAR(B377)=YEAR(D377), MONTH(B377)=MONTH(D377),NOT(AND(DAY(B377)=1,D377=DATE(YEAR(D377),MONTH(D377+1),DAY(0))))),DATEDIF(B377,D377,"D")+1, MOD(DATEDIF(B377,IF(DAY(B377)=1,B377,DATE(YEAR(B377),MONTH(B377)+1,1)),"D") + DATEDIF(IF(D377=DATE(YEAR(D377),MONTH(D377)+1,DAY(0)),D377,DATE(YEAR(D377), MONTH(D377),0)),D377,"D"),30))))</f>
        <v/>
      </c>
      <c r="L377" s="754"/>
      <c r="M377" s="753"/>
      <c r="N377" s="755" t="s">
        <v>185</v>
      </c>
      <c r="O377" s="756"/>
      <c r="P377" s="756"/>
      <c r="Q377" s="756"/>
      <c r="R377" s="756"/>
      <c r="S377" s="756"/>
      <c r="T377" s="756"/>
      <c r="U377" s="756"/>
      <c r="V377" s="756"/>
      <c r="W377" s="756"/>
      <c r="X377" s="757"/>
      <c r="AJ377" s="130"/>
      <c r="AK377" s="331">
        <v>16</v>
      </c>
      <c r="AL377" s="334">
        <v>62.5</v>
      </c>
      <c r="AM377" s="335">
        <v>0</v>
      </c>
      <c r="AN377" s="336">
        <v>0</v>
      </c>
      <c r="AP377" s="334">
        <v>63</v>
      </c>
      <c r="AQ377" s="335">
        <v>0</v>
      </c>
      <c r="AR377" s="336">
        <v>0</v>
      </c>
      <c r="AS377" s="334">
        <v>63.5</v>
      </c>
      <c r="AT377" s="335">
        <v>0</v>
      </c>
      <c r="AU377" s="336">
        <v>0</v>
      </c>
      <c r="AV377" s="334">
        <v>64</v>
      </c>
      <c r="AW377" s="335">
        <v>0</v>
      </c>
      <c r="AX377" s="336">
        <v>0</v>
      </c>
      <c r="AY377" s="315"/>
      <c r="BE377" s="1"/>
      <c r="BL377" s="1"/>
    </row>
    <row r="378" spans="1:64" ht="15.75" hidden="1" thickBot="1" x14ac:dyDescent="0.25">
      <c r="A378" s="464"/>
      <c r="B378" s="749" t="str">
        <f t="shared" si="61"/>
        <v/>
      </c>
      <c r="C378" s="750"/>
      <c r="D378" s="765" t="str">
        <f t="shared" si="62"/>
        <v/>
      </c>
      <c r="E378" s="766"/>
      <c r="F378" s="766"/>
      <c r="G378" s="767"/>
      <c r="H378" s="768" t="str">
        <f t="shared" ref="H378:H383" si="63">+IF(B378="","",+IF(OR(ISBLANK(B378),ISBLANK(D378),B378&gt;D378),"",IF(AND(YEAR(B378)=YEAR(D378),MONTH(B378)=MONTH(D378)),0,FLOOR((IF(IF(DAY(B378)=1, B378,DATE(YEAR(B378),MONTH(B378)+1,1))&lt;IF(D378= DATE(YEAR(D378),MONTH(D378)+1,DAY(0)), D378, DATE(YEAR(D378), MONTH(D378),1)),DATEDIF(IF(DAY(B378)=1, B378,DATE(YEAR(B378),MONTH(B378)+1,1)),IF(D378= DATE(YEAR(D378),MONTH(D378)+1,DAY(0)), D378+1, DATE(YEAR(D378), MONTH(D378),1)),"M"),0) + FLOOR((DATEDIF(B378,IF(DAY(B378)=1,B378,DATE(YEAR(B378),MONTH(B378)+1,1)),"D") + DATEDIF(IF(D378=DATE(YEAR(D378),MONTH(D378)+1,DAY(0)),D378,DATE(YEAR(D378), MONTH(D378),0)),D378,"D"))/30,1))/12,1))))</f>
        <v/>
      </c>
      <c r="I378" s="769"/>
      <c r="J378" s="470" t="str">
        <f t="shared" ref="J378:J383" si="64">IF(B378="","",IF(OR(ISBLANK(B378),ISBLANK(D378),ISBLANK(D378),B378&gt;D378),"",IF(AND(YEAR(B378)=YEAR(D378), MONTH(B378)=MONTH(D378),NOT(AND(DAY(B378)=1,D378=DATE(YEAR(D378),MONTH(D378+1),DAY(0))))),0,MOD(IF(IF(DAY(B378)=1, B378,DATE(YEAR(B378),MONTH(B378)+1,1))&lt;IF(D378= DATE(YEAR(D378),MONTH(D378)+1,DAY(0)), D378, DATE(YEAR(D378), MONTH(D378),1)),DATEDIF(IF(DAY(B378)=1, B378,DATE(YEAR(B378),MONTH(B378)+1,1)),IF(D378= DATE(YEAR(D378),MONTH(D378)+1,DAY(0)), D378+1, DATE(YEAR(D378), MONTH(D378),1)),"M"),0) + FLOOR((DATEDIF(B378,IF(DAY(B378)=1,B378,DATE(YEAR(B378),MONTH(B378)+1,1)),"D") + DATEDIF(IF(D378=DATE(YEAR(D378),MONTH(D378)+1,DAY(0)),D378,DATE(YEAR(D378), MONTH(D378),0)),D378,"D"))/30,1),12))))</f>
        <v/>
      </c>
      <c r="K378" s="768" t="str">
        <f t="shared" ref="K378:K383" si="65">IF(B378="","",IF(OR(ISBLANK(B378),ISBLANK(D378),ISBLANK(D378),B378&gt;D378),"",IF(AND(YEAR(B378)=YEAR(D378), MONTH(B378)=MONTH(D378),NOT(AND(DAY(B378)=1,D378=DATE(YEAR(D378),MONTH(D378+1),DAY(0))))),DATEDIF(B378,D378,"D")+1, MOD(DATEDIF(B378,IF(DAY(B378)=1,B378,DATE(YEAR(B378),MONTH(B378)+1,1)),"D") + DATEDIF(IF(D378=DATE(YEAR(D378),MONTH(D378)+1,DAY(0)),D378,DATE(YEAR(D378), MONTH(D378),0)),D378,"D"),30))))</f>
        <v/>
      </c>
      <c r="L378" s="770"/>
      <c r="M378" s="769"/>
      <c r="N378" s="771"/>
      <c r="O378" s="772"/>
      <c r="P378" s="772"/>
      <c r="Q378" s="772"/>
      <c r="R378" s="772"/>
      <c r="S378" s="772"/>
      <c r="T378" s="772"/>
      <c r="U378" s="772"/>
      <c r="V378" s="772"/>
      <c r="W378" s="772"/>
      <c r="X378" s="773"/>
      <c r="AJ378" s="130"/>
      <c r="AL378" s="685" t="s">
        <v>202</v>
      </c>
      <c r="AM378" s="686"/>
      <c r="AN378" s="687"/>
      <c r="AP378" s="685" t="s">
        <v>203</v>
      </c>
      <c r="AQ378" s="686"/>
      <c r="AR378" s="687"/>
      <c r="AS378" s="685" t="s">
        <v>204</v>
      </c>
      <c r="AT378" s="686"/>
      <c r="AU378" s="687"/>
      <c r="AV378" s="685" t="s">
        <v>205</v>
      </c>
      <c r="AW378" s="686"/>
      <c r="AX378" s="687"/>
      <c r="AY378" s="315"/>
      <c r="BE378" s="1"/>
      <c r="BL378" s="1"/>
    </row>
    <row r="379" spans="1:64" hidden="1" x14ac:dyDescent="0.2">
      <c r="A379" s="464"/>
      <c r="B379" s="749" t="str">
        <f t="shared" si="61"/>
        <v/>
      </c>
      <c r="C379" s="750"/>
      <c r="D379" s="765" t="str">
        <f t="shared" si="62"/>
        <v/>
      </c>
      <c r="E379" s="766"/>
      <c r="F379" s="766"/>
      <c r="G379" s="767"/>
      <c r="H379" s="768" t="str">
        <f t="shared" si="63"/>
        <v/>
      </c>
      <c r="I379" s="769"/>
      <c r="J379" s="470" t="str">
        <f t="shared" si="64"/>
        <v/>
      </c>
      <c r="K379" s="768" t="str">
        <f t="shared" si="65"/>
        <v/>
      </c>
      <c r="L379" s="770"/>
      <c r="M379" s="769"/>
      <c r="N379" s="771"/>
      <c r="O379" s="772"/>
      <c r="P379" s="772"/>
      <c r="Q379" s="772"/>
      <c r="R379" s="772"/>
      <c r="S379" s="772"/>
      <c r="T379" s="772"/>
      <c r="U379" s="772"/>
      <c r="V379" s="772"/>
      <c r="W379" s="772"/>
      <c r="X379" s="773"/>
      <c r="AJ379" s="130"/>
      <c r="AL379" s="311" t="s">
        <v>190</v>
      </c>
      <c r="AM379" s="320" t="s">
        <v>191</v>
      </c>
      <c r="AN379" s="321" t="s">
        <v>192</v>
      </c>
      <c r="AP379" s="311" t="s">
        <v>190</v>
      </c>
      <c r="AQ379" s="320" t="s">
        <v>191</v>
      </c>
      <c r="AR379" s="321" t="s">
        <v>192</v>
      </c>
      <c r="AS379" s="311" t="s">
        <v>190</v>
      </c>
      <c r="AT379" s="320" t="s">
        <v>191</v>
      </c>
      <c r="AU379" s="321" t="s">
        <v>192</v>
      </c>
      <c r="AV379" s="311" t="s">
        <v>190</v>
      </c>
      <c r="AW379" s="320" t="s">
        <v>191</v>
      </c>
      <c r="AX379" s="321" t="s">
        <v>192</v>
      </c>
      <c r="AY379" s="315"/>
      <c r="AZ379" s="344" t="s">
        <v>274</v>
      </c>
      <c r="BA379" s="345"/>
      <c r="BB379" s="345"/>
      <c r="BC379" s="345"/>
      <c r="BD379" s="346"/>
      <c r="BE379" s="1"/>
      <c r="BL379" s="1"/>
    </row>
    <row r="380" spans="1:64" hidden="1" x14ac:dyDescent="0.2">
      <c r="A380" s="464"/>
      <c r="B380" s="749" t="str">
        <f t="shared" si="61"/>
        <v/>
      </c>
      <c r="C380" s="750"/>
      <c r="D380" s="765" t="str">
        <f t="shared" si="62"/>
        <v/>
      </c>
      <c r="E380" s="766"/>
      <c r="F380" s="766"/>
      <c r="G380" s="767"/>
      <c r="H380" s="768" t="str">
        <f t="shared" si="63"/>
        <v/>
      </c>
      <c r="I380" s="769"/>
      <c r="J380" s="470" t="str">
        <f t="shared" si="64"/>
        <v/>
      </c>
      <c r="K380" s="768" t="str">
        <f t="shared" si="65"/>
        <v/>
      </c>
      <c r="L380" s="770"/>
      <c r="M380" s="769"/>
      <c r="N380" s="771"/>
      <c r="O380" s="772"/>
      <c r="P380" s="772"/>
      <c r="Q380" s="772"/>
      <c r="R380" s="772"/>
      <c r="S380" s="772"/>
      <c r="T380" s="772"/>
      <c r="U380" s="772"/>
      <c r="V380" s="772"/>
      <c r="W380" s="772"/>
      <c r="X380" s="773"/>
      <c r="AJ380" s="130"/>
      <c r="AK380" s="130">
        <v>1</v>
      </c>
      <c r="AL380" s="322">
        <v>49.5</v>
      </c>
      <c r="AM380" s="323" t="s">
        <v>193</v>
      </c>
      <c r="AN380" s="324">
        <v>0.30299999999999999</v>
      </c>
      <c r="AO380" s="130"/>
      <c r="AP380" s="322">
        <v>50</v>
      </c>
      <c r="AQ380" s="323" t="s">
        <v>193</v>
      </c>
      <c r="AR380" s="324">
        <v>0.309</v>
      </c>
      <c r="AS380" s="322"/>
      <c r="AT380" s="62" t="s">
        <v>193</v>
      </c>
      <c r="AU380" s="324"/>
      <c r="AV380" s="322"/>
      <c r="AW380" s="62" t="s">
        <v>193</v>
      </c>
      <c r="AX380" s="324"/>
      <c r="AY380" s="315"/>
      <c r="AZ380" s="347" t="s">
        <v>275</v>
      </c>
      <c r="BD380" s="348"/>
      <c r="BE380" s="1"/>
      <c r="BL380" s="1"/>
    </row>
    <row r="381" spans="1:64" hidden="1" x14ac:dyDescent="0.2">
      <c r="A381" s="464"/>
      <c r="B381" s="749" t="str">
        <f t="shared" si="61"/>
        <v/>
      </c>
      <c r="C381" s="750"/>
      <c r="D381" s="765" t="str">
        <f t="shared" si="62"/>
        <v/>
      </c>
      <c r="E381" s="766"/>
      <c r="F381" s="766"/>
      <c r="G381" s="767"/>
      <c r="H381" s="768" t="str">
        <f>+IF(B381="","",+IF(OR(ISBLANK(B381),ISBLANK(D381),B381&gt;D381),"",IF(AND(YEAR(B381)=YEAR(D381),MONTH(B381)=MONTH(D381)),0,FLOOR((IF(IF(DAY(B381)=1, B381,DATE(YEAR(B381),MONTH(B381)+1,1))&lt;IF(D381= DATE(YEAR(D381),MONTH(D381)+1,DAY(0)), D381, DATE(YEAR(D381), MONTH(D381),1)),DATEDIF(IF(DAY(B381)=1, B381,DATE(YEAR(B381),MONTH(B381)+1,1)),IF(D381= DATE(YEAR(D381),MONTH(D381)+1,DAY(0)), D381+1, DATE(YEAR(D381), MONTH(D381),1)),"M"),0) + FLOOR((DATEDIF(B381,IF(DAY(B381)=1,B381,DATE(YEAR(B381),MONTH(B381)+1,1)),"D") + DATEDIF(IF(D381=DATE(YEAR(D381),MONTH(D381)+1,DAY(0)),D381,DATE(YEAR(D381), MONTH(D381),0)),D381,"D"))/30,1))/12,1))))</f>
        <v/>
      </c>
      <c r="I381" s="769"/>
      <c r="J381" s="470" t="str">
        <f>IF(B381="","",IF(OR(ISBLANK(B381),ISBLANK(D381),ISBLANK(D381),B381&gt;D381),"",IF(AND(YEAR(B381)=YEAR(D381), MONTH(B381)=MONTH(D381),NOT(AND(DAY(B381)=1,D381=DATE(YEAR(D381),MONTH(D381+1),DAY(0))))),0,MOD(IF(IF(DAY(B381)=1, B381,DATE(YEAR(B381),MONTH(B381)+1,1))&lt;IF(D381= DATE(YEAR(D381),MONTH(D381)+1,DAY(0)), D381, DATE(YEAR(D381), MONTH(D381),1)),DATEDIF(IF(DAY(B381)=1, B381,DATE(YEAR(B381),MONTH(B381)+1,1)),IF(D381= DATE(YEAR(D381),MONTH(D381)+1,DAY(0)), D381+1, DATE(YEAR(D381), MONTH(D381),1)),"M"),0) + FLOOR((DATEDIF(B381,IF(DAY(B381)=1,B381,DATE(YEAR(B381),MONTH(B381)+1,1)),"D") + DATEDIF(IF(D381=DATE(YEAR(D381),MONTH(D381)+1,DAY(0)),D381,DATE(YEAR(D381), MONTH(D381),0)),D381,"D"))/30,1),12))))</f>
        <v/>
      </c>
      <c r="K381" s="768" t="str">
        <f>IF(B381="","",IF(OR(ISBLANK(B381),ISBLANK(D381),ISBLANK(D381),B381&gt;D381),"",IF(AND(YEAR(B381)=YEAR(D381), MONTH(B381)=MONTH(D381),NOT(AND(DAY(B381)=1,D381=DATE(YEAR(D381),MONTH(D381+1),DAY(0))))),DATEDIF(B381,D381,"D")+1, MOD(DATEDIF(B381,IF(DAY(B381)=1,B381,DATE(YEAR(B381),MONTH(B381)+1,1)),"D") + DATEDIF(IF(D381=DATE(YEAR(D381),MONTH(D381)+1,DAY(0)),D381,DATE(YEAR(D381), MONTH(D381),0)),D381,"D"),30))))</f>
        <v/>
      </c>
      <c r="L381" s="770"/>
      <c r="M381" s="769"/>
      <c r="N381" s="771"/>
      <c r="O381" s="772"/>
      <c r="P381" s="772"/>
      <c r="Q381" s="772"/>
      <c r="R381" s="772"/>
      <c r="S381" s="772"/>
      <c r="T381" s="772"/>
      <c r="U381" s="772"/>
      <c r="V381" s="772"/>
      <c r="W381" s="772"/>
      <c r="X381" s="773"/>
      <c r="AJ381" s="130"/>
      <c r="AK381" s="1">
        <v>2</v>
      </c>
      <c r="AL381" s="325">
        <v>50.5</v>
      </c>
      <c r="AM381" s="326" t="s">
        <v>193</v>
      </c>
      <c r="AN381" s="314">
        <v>0.29099999999999998</v>
      </c>
      <c r="AP381" s="325">
        <v>51</v>
      </c>
      <c r="AQ381" s="326" t="s">
        <v>193</v>
      </c>
      <c r="AR381" s="314">
        <v>0.29599999999999999</v>
      </c>
      <c r="AS381" s="325"/>
      <c r="AT381" s="14" t="s">
        <v>193</v>
      </c>
      <c r="AU381" s="314"/>
      <c r="AV381" s="325"/>
      <c r="AW381" s="14" t="s">
        <v>193</v>
      </c>
      <c r="AX381" s="314"/>
      <c r="AY381" s="315"/>
      <c r="AZ381" s="347" t="s">
        <v>276</v>
      </c>
      <c r="BD381" s="348"/>
      <c r="BE381" s="1"/>
      <c r="BL381" s="1"/>
    </row>
    <row r="382" spans="1:64" ht="15.75" hidden="1" thickBot="1" x14ac:dyDescent="0.25">
      <c r="A382" s="464"/>
      <c r="B382" s="749" t="str">
        <f t="shared" si="61"/>
        <v/>
      </c>
      <c r="C382" s="750"/>
      <c r="D382" s="765" t="str">
        <f t="shared" si="62"/>
        <v/>
      </c>
      <c r="E382" s="766"/>
      <c r="F382" s="766"/>
      <c r="G382" s="767"/>
      <c r="H382" s="768" t="str">
        <f>+IF(B382="","",+IF(OR(ISBLANK(B382),ISBLANK(D382),B382&gt;D382),"",IF(AND(YEAR(B382)=YEAR(D382),MONTH(B382)=MONTH(D382)),0,FLOOR((IF(IF(DAY(B382)=1, B382,DATE(YEAR(B382),MONTH(B382)+1,1))&lt;IF(D382= DATE(YEAR(D382),MONTH(D382)+1,DAY(0)), D382, DATE(YEAR(D382), MONTH(D382),1)),DATEDIF(IF(DAY(B382)=1, B382,DATE(YEAR(B382),MONTH(B382)+1,1)),IF(D382= DATE(YEAR(D382),MONTH(D382)+1,DAY(0)), D382+1, DATE(YEAR(D382), MONTH(D382),1)),"M"),0) + FLOOR((DATEDIF(B382,IF(DAY(B382)=1,B382,DATE(YEAR(B382),MONTH(B382)+1,1)),"D") + DATEDIF(IF(D382=DATE(YEAR(D382),MONTH(D382)+1,DAY(0)),D382,DATE(YEAR(D382), MONTH(D382),0)),D382,"D"))/30,1))/12,1))))</f>
        <v/>
      </c>
      <c r="I382" s="769"/>
      <c r="J382" s="470" t="str">
        <f>IF(B382="","",IF(OR(ISBLANK(B382),ISBLANK(D382),ISBLANK(D382),B382&gt;D382),"",IF(AND(YEAR(B382)=YEAR(D382), MONTH(B382)=MONTH(D382),NOT(AND(DAY(B382)=1,D382=DATE(YEAR(D382),MONTH(D382+1),DAY(0))))),0,MOD(IF(IF(DAY(B382)=1, B382,DATE(YEAR(B382),MONTH(B382)+1,1))&lt;IF(D382= DATE(YEAR(D382),MONTH(D382)+1,DAY(0)), D382, DATE(YEAR(D382), MONTH(D382),1)),DATEDIF(IF(DAY(B382)=1, B382,DATE(YEAR(B382),MONTH(B382)+1,1)),IF(D382= DATE(YEAR(D382),MONTH(D382)+1,DAY(0)), D382+1, DATE(YEAR(D382), MONTH(D382),1)),"M"),0) + FLOOR((DATEDIF(B382,IF(DAY(B382)=1,B382,DATE(YEAR(B382),MONTH(B382)+1,1)),"D") + DATEDIF(IF(D382=DATE(YEAR(D382),MONTH(D382)+1,DAY(0)),D382,DATE(YEAR(D382), MONTH(D382),0)),D382,"D"))/30,1),12))))</f>
        <v/>
      </c>
      <c r="K382" s="768" t="str">
        <f>IF(B382="","",IF(OR(ISBLANK(B382),ISBLANK(D382),ISBLANK(D382),B382&gt;D382),"",IF(AND(YEAR(B382)=YEAR(D382), MONTH(B382)=MONTH(D382),NOT(AND(DAY(B382)=1,D382=DATE(YEAR(D382),MONTH(D382+1),DAY(0))))),DATEDIF(B382,D382,"D")+1, MOD(DATEDIF(B382,IF(DAY(B382)=1,B382,DATE(YEAR(B382),MONTH(B382)+1,1)),"D") + DATEDIF(IF(D382=DATE(YEAR(D382),MONTH(D382)+1,DAY(0)),D382,DATE(YEAR(D382), MONTH(D382),0)),D382,"D"),30))))</f>
        <v/>
      </c>
      <c r="L382" s="770"/>
      <c r="M382" s="769"/>
      <c r="N382" s="771"/>
      <c r="O382" s="772"/>
      <c r="P382" s="772"/>
      <c r="Q382" s="772"/>
      <c r="R382" s="772"/>
      <c r="S382" s="772"/>
      <c r="T382" s="772"/>
      <c r="U382" s="772"/>
      <c r="V382" s="772"/>
      <c r="W382" s="772"/>
      <c r="X382" s="773"/>
      <c r="AJ382" s="130"/>
      <c r="AK382" s="1">
        <v>3</v>
      </c>
      <c r="AL382" s="325">
        <v>51.5</v>
      </c>
      <c r="AM382" s="326" t="s">
        <v>193</v>
      </c>
      <c r="AN382" s="314">
        <v>0.27700000000000002</v>
      </c>
      <c r="AP382" s="325">
        <v>52</v>
      </c>
      <c r="AQ382" s="326" t="s">
        <v>193</v>
      </c>
      <c r="AR382" s="314">
        <v>0.28299999999999997</v>
      </c>
      <c r="AS382" s="325"/>
      <c r="AT382" s="14" t="s">
        <v>193</v>
      </c>
      <c r="AU382" s="314"/>
      <c r="AV382" s="325"/>
      <c r="AW382" s="14" t="s">
        <v>193</v>
      </c>
      <c r="AX382" s="314"/>
      <c r="AY382" s="315"/>
      <c r="AZ382" s="349" t="e">
        <f>+#REF!</f>
        <v>#REF!</v>
      </c>
      <c r="BA382" s="350" t="e">
        <f>+#REF!</f>
        <v>#REF!</v>
      </c>
      <c r="BB382" s="309"/>
      <c r="BC382" s="309"/>
      <c r="BD382" s="310"/>
      <c r="BE382" s="1"/>
      <c r="BL382" s="1"/>
    </row>
    <row r="383" spans="1:64" hidden="1" x14ac:dyDescent="0.2">
      <c r="A383" s="464"/>
      <c r="B383" s="749" t="str">
        <f t="shared" si="61"/>
        <v/>
      </c>
      <c r="C383" s="750"/>
      <c r="D383" s="780" t="str">
        <f>IF(B383="","",D70)</f>
        <v/>
      </c>
      <c r="E383" s="781"/>
      <c r="F383" s="781"/>
      <c r="G383" s="782"/>
      <c r="H383" s="783" t="str">
        <f t="shared" si="63"/>
        <v/>
      </c>
      <c r="I383" s="784"/>
      <c r="J383" s="471" t="str">
        <f t="shared" si="64"/>
        <v/>
      </c>
      <c r="K383" s="783" t="str">
        <f t="shared" si="65"/>
        <v/>
      </c>
      <c r="L383" s="785"/>
      <c r="M383" s="784"/>
      <c r="N383" s="786"/>
      <c r="O383" s="787"/>
      <c r="P383" s="787"/>
      <c r="Q383" s="787"/>
      <c r="R383" s="787"/>
      <c r="S383" s="787"/>
      <c r="T383" s="787"/>
      <c r="U383" s="787"/>
      <c r="V383" s="787"/>
      <c r="W383" s="787"/>
      <c r="X383" s="788"/>
      <c r="AJ383" s="130"/>
      <c r="AK383" s="1">
        <v>4</v>
      </c>
      <c r="AL383" s="325">
        <v>52.5</v>
      </c>
      <c r="AM383" s="326" t="s">
        <v>193</v>
      </c>
      <c r="AN383" s="314">
        <v>0.26400000000000001</v>
      </c>
      <c r="AP383" s="325">
        <v>53</v>
      </c>
      <c r="AQ383" s="326" t="s">
        <v>193</v>
      </c>
      <c r="AR383" s="314">
        <v>0.26900000000000002</v>
      </c>
      <c r="AS383" s="325"/>
      <c r="AT383" s="14" t="s">
        <v>193</v>
      </c>
      <c r="AU383" s="314"/>
      <c r="AV383" s="325"/>
      <c r="AW383" s="14" t="s">
        <v>193</v>
      </c>
      <c r="AX383" s="314"/>
      <c r="AY383" s="315"/>
      <c r="AZ383" s="351" t="s">
        <v>252</v>
      </c>
      <c r="BA383" s="352" t="s">
        <v>253</v>
      </c>
      <c r="BB383" s="352" t="s">
        <v>254</v>
      </c>
      <c r="BC383" s="352" t="s">
        <v>255</v>
      </c>
      <c r="BD383" s="353" t="s">
        <v>255</v>
      </c>
      <c r="BE383" s="1"/>
      <c r="BL383" s="1"/>
    </row>
    <row r="384" spans="1:64" hidden="1" x14ac:dyDescent="0.2">
      <c r="A384" s="484"/>
      <c r="B384" s="472"/>
      <c r="C384" s="473"/>
      <c r="D384" s="774" t="s">
        <v>43</v>
      </c>
      <c r="E384" s="774"/>
      <c r="F384" s="774"/>
      <c r="G384" s="775"/>
      <c r="H384" s="776">
        <f>SUM(H377:H383) + FLOOR((SUM(J377:J383) + FLOOR(SUM(K377:K383)/30,1))/12,1)</f>
        <v>0</v>
      </c>
      <c r="I384" s="777"/>
      <c r="J384" s="474">
        <f>MOD((SUM(J377:J383) + FLOOR(SUM(K377:K383)/30,1)),12)</f>
        <v>0</v>
      </c>
      <c r="K384" s="776">
        <f>MOD(SUM(K377:K383),30)</f>
        <v>0</v>
      </c>
      <c r="L384" s="778"/>
      <c r="M384" s="777"/>
      <c r="N384" s="746"/>
      <c r="O384" s="747"/>
      <c r="P384" s="747"/>
      <c r="Q384" s="747"/>
      <c r="R384" s="747"/>
      <c r="S384" s="747"/>
      <c r="T384" s="747"/>
      <c r="U384" s="747"/>
      <c r="V384" s="747"/>
      <c r="W384" s="747"/>
      <c r="X384" s="748"/>
      <c r="AJ384" s="130"/>
      <c r="AK384" s="1">
        <v>5</v>
      </c>
      <c r="AL384" s="325">
        <v>53.5</v>
      </c>
      <c r="AM384" s="326" t="s">
        <v>193</v>
      </c>
      <c r="AN384" s="314">
        <v>0.249</v>
      </c>
      <c r="AP384" s="325">
        <v>54</v>
      </c>
      <c r="AQ384" s="326" t="s">
        <v>193</v>
      </c>
      <c r="AR384" s="314">
        <v>0.254</v>
      </c>
      <c r="AS384" s="325"/>
      <c r="AT384" s="14" t="s">
        <v>193</v>
      </c>
      <c r="AU384" s="314"/>
      <c r="AV384" s="325"/>
      <c r="AW384" s="14" t="s">
        <v>193</v>
      </c>
      <c r="AX384" s="314"/>
      <c r="AY384" s="315"/>
      <c r="AZ384" s="354" t="e">
        <f>IF(OR(MONTH(#REF!) &lt; MONTH(#REF!),AND(MONTH(#REF!)=MONTH(#REF!),DAY(#REF!)&lt;=DAY(#REF!))),YEAR(#REF!)-YEAR(#REF!),YEAR(#REF!)-YEAR(#REF!)-1)</f>
        <v>#REF!</v>
      </c>
      <c r="BA384" s="355" t="e">
        <f>IF(OR(MONTH(#REF!) &lt; MONTH(#REF!),AND(MONTH(#REF!)=MONTH(#REF!),DAY(#REF!)&lt;=DAY(#REF!))),YEAR(#REF!)-YEAR(#REF!),YEAR(#REF!)-YEAR(#REF!)-1)</f>
        <v>#REF!</v>
      </c>
      <c r="BB384" s="355"/>
      <c r="BC384" s="356" t="s">
        <v>256</v>
      </c>
      <c r="BD384" s="357" t="s">
        <v>257</v>
      </c>
      <c r="BE384" s="1"/>
      <c r="BL384" s="1"/>
    </row>
    <row r="385" spans="1:64" hidden="1" x14ac:dyDescent="0.2">
      <c r="A385" s="464" t="s">
        <v>44</v>
      </c>
      <c r="B385" s="779" t="s">
        <v>188</v>
      </c>
      <c r="C385" s="779"/>
      <c r="D385" s="779"/>
      <c r="E385" s="779"/>
      <c r="F385" s="779"/>
      <c r="G385" s="779"/>
      <c r="H385" s="779"/>
      <c r="I385" s="779"/>
      <c r="J385" s="779"/>
      <c r="K385" s="779"/>
      <c r="L385" s="779"/>
      <c r="M385" s="779"/>
      <c r="N385" s="779"/>
      <c r="O385" s="779"/>
      <c r="P385" s="779"/>
      <c r="Q385" s="779"/>
      <c r="R385" s="779"/>
      <c r="S385" s="779"/>
      <c r="T385" s="779"/>
      <c r="U385" s="779"/>
      <c r="V385" s="779"/>
      <c r="W385" s="779"/>
      <c r="X385" s="779"/>
      <c r="AJ385" s="130"/>
      <c r="AK385" s="1">
        <v>6</v>
      </c>
      <c r="AL385" s="325">
        <v>54.5</v>
      </c>
      <c r="AM385" s="326" t="s">
        <v>193</v>
      </c>
      <c r="AN385" s="314">
        <v>0.23300000000000001</v>
      </c>
      <c r="AP385" s="325">
        <v>55</v>
      </c>
      <c r="AQ385" s="326" t="s">
        <v>193</v>
      </c>
      <c r="AR385" s="314">
        <v>0.23799999999999999</v>
      </c>
      <c r="AS385" s="325"/>
      <c r="AT385" s="14" t="s">
        <v>193</v>
      </c>
      <c r="AU385" s="314"/>
      <c r="AV385" s="325"/>
      <c r="AW385" s="14" t="s">
        <v>193</v>
      </c>
      <c r="AX385" s="314"/>
      <c r="AY385" s="315"/>
      <c r="AZ385" s="354" t="e">
        <f>IF(DAY(#REF!)&lt;=DAY(#REF!),IF(MONTH(#REF!)&lt;=MONTH(#REF!),MONTH(#REF!)-MONTH(#REF!),MONTH(#REF!)-MONTH(#REF!)+12),IF(MONTH(#REF!)&lt;MONTH(#REF!),MONTH(#REF!)-MONTH(#REF!)-1,MONTH(#REF!)-MONTH(#REF!)+11))</f>
        <v>#REF!</v>
      </c>
      <c r="BA385" s="355" t="e">
        <f>IF(DAY(#REF!)&lt;=DAY(#REF!),IF(MONTH(#REF!)&lt;=MONTH(#REF!),MONTH(#REF!)-MONTH(#REF!),MONTH(#REF!)-MONTH(#REF!)+12),IF(MONTH(#REF!)&lt;MONTH(#REF!),MONTH(#REF!)-MONTH(#REF!)-1,MONTH(#REF!)-MONTH(#REF!)+11))</f>
        <v>#REF!</v>
      </c>
      <c r="BB385" s="355"/>
      <c r="BC385" s="356" t="s">
        <v>190</v>
      </c>
      <c r="BD385" s="357" t="s">
        <v>190</v>
      </c>
      <c r="BE385" s="1"/>
      <c r="BL385" s="1"/>
    </row>
    <row r="386" spans="1:64" hidden="1" x14ac:dyDescent="0.2">
      <c r="A386" s="464"/>
      <c r="B386" s="746" t="s">
        <v>1</v>
      </c>
      <c r="C386" s="748"/>
      <c r="D386" s="746" t="s">
        <v>2</v>
      </c>
      <c r="E386" s="747"/>
      <c r="F386" s="747"/>
      <c r="G386" s="748"/>
      <c r="H386" s="746" t="s">
        <v>3</v>
      </c>
      <c r="I386" s="748"/>
      <c r="J386" s="468" t="s">
        <v>4</v>
      </c>
      <c r="K386" s="746" t="s">
        <v>24</v>
      </c>
      <c r="L386" s="747"/>
      <c r="M386" s="748"/>
      <c r="N386" s="746" t="s">
        <v>20</v>
      </c>
      <c r="O386" s="747"/>
      <c r="P386" s="747"/>
      <c r="Q386" s="747"/>
      <c r="R386" s="747"/>
      <c r="S386" s="747"/>
      <c r="T386" s="747"/>
      <c r="U386" s="747"/>
      <c r="V386" s="747"/>
      <c r="W386" s="747"/>
      <c r="X386" s="748"/>
      <c r="AJ386" s="130"/>
      <c r="AK386" s="1">
        <v>7</v>
      </c>
      <c r="AL386" s="325">
        <v>55.5</v>
      </c>
      <c r="AM386" s="326" t="s">
        <v>193</v>
      </c>
      <c r="AN386" s="314">
        <v>0.217</v>
      </c>
      <c r="AP386" s="325">
        <v>56</v>
      </c>
      <c r="AQ386" s="326" t="s">
        <v>193</v>
      </c>
      <c r="AR386" s="314">
        <v>0.221</v>
      </c>
      <c r="AS386" s="325"/>
      <c r="AT386" s="14" t="s">
        <v>193</v>
      </c>
      <c r="AU386" s="314"/>
      <c r="AV386" s="325"/>
      <c r="AW386" s="14" t="s">
        <v>193</v>
      </c>
      <c r="AX386" s="314"/>
      <c r="AY386" s="315"/>
      <c r="AZ386" s="358" t="e">
        <f>AZ384+AZ385/12</f>
        <v>#REF!</v>
      </c>
      <c r="BA386" s="356" t="e">
        <f>BA384+BA385/12</f>
        <v>#REF!</v>
      </c>
      <c r="BB386" s="356">
        <f>DGET(AL455:AO478,"ORIO",AL480:AL481)</f>
        <v>64.5</v>
      </c>
      <c r="BC386" s="356" t="e">
        <f>BB386-AZ386</f>
        <v>#REF!</v>
      </c>
      <c r="BD386" s="357" t="e">
        <f>BB386-BA386</f>
        <v>#REF!</v>
      </c>
      <c r="BE386" s="1"/>
      <c r="BL386" s="1"/>
    </row>
    <row r="387" spans="1:64" hidden="1" x14ac:dyDescent="0.2">
      <c r="A387" s="464"/>
      <c r="B387" s="749" t="str">
        <f t="shared" ref="B387:B393" si="66">IFERROR(IF(AND(YEAR(B76)&gt;=1980,B76&lt;&gt;""),B76,""),"")</f>
        <v/>
      </c>
      <c r="C387" s="750"/>
      <c r="D387" s="749" t="str">
        <f t="shared" ref="D387:D393" si="67">IFERROR(IF(AND(YEAR(B76)&gt;=1980,B76&lt;&gt;""),D76,""),"")</f>
        <v/>
      </c>
      <c r="E387" s="751"/>
      <c r="F387" s="751"/>
      <c r="G387" s="750"/>
      <c r="H387" s="752" t="str">
        <f>+IF(B387="","",+IF(OR(ISBLANK(B387),ISBLANK(D387),B387&gt;D387),"",IF(AND(YEAR(B387)=YEAR(D387),MONTH(B387)=MONTH(D387)),0,FLOOR((IF(IF(DAY(B387)=1, B387,DATE(YEAR(B387),MONTH(B387)+1,1))&lt;IF(D387= DATE(YEAR(D387),MONTH(D387)+1,DAY(0)), D387, DATE(YEAR(D387), MONTH(D387),1)),DATEDIF(IF(DAY(B387)=1, B387,DATE(YEAR(B387),MONTH(B387)+1,1)),IF(D387= DATE(YEAR(D387),MONTH(D387)+1,DAY(0)), D387+1, DATE(YEAR(D387), MONTH(D387),1)),"M"),0) + FLOOR((DATEDIF(B387,IF(DAY(B387)=1,B387,DATE(YEAR(B387),MONTH(B387)+1,1)),"D") + DATEDIF(IF(D387=DATE(YEAR(D387),MONTH(D387)+1,DAY(0)),D387,DATE(YEAR(D387), MONTH(D387),0)),D387,"D"))/30,1))/12,1))))</f>
        <v/>
      </c>
      <c r="I387" s="753"/>
      <c r="J387" s="469" t="str">
        <f>IF(B387="","",IF(OR(ISBLANK(B387),ISBLANK(D387),ISBLANK(D387),B387&gt;D387),"",IF(AND(YEAR(B387)=YEAR(D387), MONTH(B387)=MONTH(D387),NOT(AND(DAY(B387)=1,D387=DATE(YEAR(D387),MONTH(D387+1),DAY(0))))),0,MOD(IF(IF(DAY(B387)=1, B387,DATE(YEAR(B387),MONTH(B387)+1,1))&lt;IF(D387= DATE(YEAR(D387),MONTH(D387)+1,DAY(0)), D387, DATE(YEAR(D387), MONTH(D387),1)),DATEDIF(IF(DAY(B387)=1, B387,DATE(YEAR(B387),MONTH(B387)+1,1)),IF(D387= DATE(YEAR(D387),MONTH(D387)+1,DAY(0)), D387+1, DATE(YEAR(D387), MONTH(D387),1)),"M"),0) + FLOOR((DATEDIF(B387,IF(DAY(B387)=1,B387,DATE(YEAR(B387),MONTH(B387)+1,1)),"D") + DATEDIF(IF(D387=DATE(YEAR(D387),MONTH(D387)+1,DAY(0)),D387,DATE(YEAR(D387), MONTH(D387),0)),D387,"D"))/30,1),12))))</f>
        <v/>
      </c>
      <c r="K387" s="752" t="str">
        <f>IF(B387="","",IF(OR(ISBLANK(B387),ISBLANK(D387),ISBLANK(D387),B387&gt;D387),"",IF(AND(YEAR(B387)=YEAR(D387), MONTH(B387)=MONTH(D387),NOT(AND(DAY(B387)=1,D387=DATE(YEAR(D387),MONTH(D387+1),DAY(0))))),DATEDIF(B387,D387,"D")+1, MOD(DATEDIF(B387,IF(DAY(B387)=1,B387,DATE(YEAR(B387),MONTH(B387)+1,1)),"D") + DATEDIF(IF(D387=DATE(YEAR(D387),MONTH(D387)+1,DAY(0)),D387,DATE(YEAR(D387), MONTH(D387),0)),D387,"D"),30))))</f>
        <v/>
      </c>
      <c r="L387" s="754"/>
      <c r="M387" s="753"/>
      <c r="N387" s="755"/>
      <c r="O387" s="756"/>
      <c r="P387" s="756"/>
      <c r="Q387" s="756"/>
      <c r="R387" s="756"/>
      <c r="S387" s="756"/>
      <c r="T387" s="756"/>
      <c r="U387" s="756"/>
      <c r="V387" s="756"/>
      <c r="W387" s="756"/>
      <c r="X387" s="757"/>
      <c r="AJ387" s="130"/>
      <c r="AK387" s="1">
        <v>8</v>
      </c>
      <c r="AL387" s="325">
        <v>56.5</v>
      </c>
      <c r="AM387" s="326" t="s">
        <v>193</v>
      </c>
      <c r="AN387" s="314">
        <v>0.19900000000000001</v>
      </c>
      <c r="AP387" s="325">
        <v>57</v>
      </c>
      <c r="AQ387" s="326" t="s">
        <v>193</v>
      </c>
      <c r="AR387" s="314">
        <v>0.20300000000000001</v>
      </c>
      <c r="AS387" s="325"/>
      <c r="AT387" s="14" t="s">
        <v>193</v>
      </c>
      <c r="AU387" s="314"/>
      <c r="AV387" s="325"/>
      <c r="AW387" s="14" t="s">
        <v>193</v>
      </c>
      <c r="AX387" s="314"/>
      <c r="AY387" s="315"/>
      <c r="AZ387" s="307"/>
      <c r="BA387"/>
      <c r="BB387"/>
      <c r="BC387" s="356" t="s">
        <v>190</v>
      </c>
      <c r="BD387" s="357" t="s">
        <v>190</v>
      </c>
      <c r="BE387" s="1"/>
      <c r="BL387" s="1"/>
    </row>
    <row r="388" spans="1:64" hidden="1" x14ac:dyDescent="0.2">
      <c r="A388" s="464"/>
      <c r="B388" s="749" t="str">
        <f t="shared" si="66"/>
        <v/>
      </c>
      <c r="C388" s="750"/>
      <c r="D388" s="749" t="str">
        <f t="shared" si="67"/>
        <v/>
      </c>
      <c r="E388" s="751"/>
      <c r="F388" s="751"/>
      <c r="G388" s="750"/>
      <c r="H388" s="768" t="str">
        <f t="shared" ref="H388:H406" si="68">+IF(B388="","",+IF(OR(ISBLANK(B388),ISBLANK(D388),B388&gt;D388),"",IF(AND(YEAR(B388)=YEAR(D388),MONTH(B388)=MONTH(D388)),0,FLOOR((IF(IF(DAY(B388)=1, B388,DATE(YEAR(B388),MONTH(B388)+1,1))&lt;IF(D388= DATE(YEAR(D388),MONTH(D388)+1,DAY(0)), D388, DATE(YEAR(D388), MONTH(D388),1)),DATEDIF(IF(DAY(B388)=1, B388,DATE(YEAR(B388),MONTH(B388)+1,1)),IF(D388= DATE(YEAR(D388),MONTH(D388)+1,DAY(0)), D388+1, DATE(YEAR(D388), MONTH(D388),1)),"M"),0) + FLOOR((DATEDIF(B388,IF(DAY(B388)=1,B388,DATE(YEAR(B388),MONTH(B388)+1,1)),"D") + DATEDIF(IF(D388=DATE(YEAR(D388),MONTH(D388)+1,DAY(0)),D388,DATE(YEAR(D388), MONTH(D388),0)),D388,"D"))/30,1))/12,1))))</f>
        <v/>
      </c>
      <c r="I388" s="769"/>
      <c r="J388" s="470" t="str">
        <f t="shared" ref="J388:J406" si="69">IF(B388="","",IF(OR(ISBLANK(B388),ISBLANK(D388),ISBLANK(D388),B388&gt;D388),"",IF(AND(YEAR(B388)=YEAR(D388), MONTH(B388)=MONTH(D388),NOT(AND(DAY(B388)=1,D388=DATE(YEAR(D388),MONTH(D388+1),DAY(0))))),0,MOD(IF(IF(DAY(B388)=1, B388,DATE(YEAR(B388),MONTH(B388)+1,1))&lt;IF(D388= DATE(YEAR(D388),MONTH(D388)+1,DAY(0)), D388, DATE(YEAR(D388), MONTH(D388),1)),DATEDIF(IF(DAY(B388)=1, B388,DATE(YEAR(B388),MONTH(B388)+1,1)),IF(D388= DATE(YEAR(D388),MONTH(D388)+1,DAY(0)), D388+1, DATE(YEAR(D388), MONTH(D388),1)),"M"),0) + FLOOR((DATEDIF(B388,IF(DAY(B388)=1,B388,DATE(YEAR(B388),MONTH(B388)+1,1)),"D") + DATEDIF(IF(D388=DATE(YEAR(D388),MONTH(D388)+1,DAY(0)),D388,DATE(YEAR(D388), MONTH(D388),0)),D388,"D"))/30,1),12))))</f>
        <v/>
      </c>
      <c r="K388" s="768" t="str">
        <f t="shared" ref="K388:K406" si="70">IF(B388="","",IF(OR(ISBLANK(B388),ISBLANK(D388),ISBLANK(D388),B388&gt;D388),"",IF(AND(YEAR(B388)=YEAR(D388), MONTH(B388)=MONTH(D388),NOT(AND(DAY(B388)=1,D388=DATE(YEAR(D388),MONTH(D388+1),DAY(0))))),DATEDIF(B388,D388,"D")+1, MOD(DATEDIF(B388,IF(DAY(B388)=1,B388,DATE(YEAR(B388),MONTH(B388)+1,1)),"D") + DATEDIF(IF(D388=DATE(YEAR(D388),MONTH(D388)+1,DAY(0)),D388,DATE(YEAR(D388), MONTH(D388),0)),D388,"D"),30))))</f>
        <v/>
      </c>
      <c r="L388" s="770"/>
      <c r="M388" s="769"/>
      <c r="N388" s="771"/>
      <c r="O388" s="772"/>
      <c r="P388" s="772"/>
      <c r="Q388" s="772"/>
      <c r="R388" s="772"/>
      <c r="S388" s="772"/>
      <c r="T388" s="772"/>
      <c r="U388" s="772"/>
      <c r="V388" s="772"/>
      <c r="W388" s="772"/>
      <c r="X388" s="773"/>
      <c r="AJ388" s="130"/>
      <c r="AK388" s="1">
        <v>9</v>
      </c>
      <c r="AL388" s="325">
        <v>57.5</v>
      </c>
      <c r="AM388" s="326" t="s">
        <v>193</v>
      </c>
      <c r="AN388" s="314">
        <v>0.17899999999999999</v>
      </c>
      <c r="AP388" s="325">
        <v>58</v>
      </c>
      <c r="AQ388" s="326" t="s">
        <v>193</v>
      </c>
      <c r="AR388" s="314">
        <v>0.183</v>
      </c>
      <c r="AS388" s="325"/>
      <c r="AT388" s="14" t="s">
        <v>193</v>
      </c>
      <c r="AU388" s="314"/>
      <c r="AV388" s="325"/>
      <c r="AW388" s="14" t="s">
        <v>193</v>
      </c>
      <c r="AX388" s="314"/>
      <c r="AY388" s="315"/>
      <c r="AZ388" s="307"/>
      <c r="BA388"/>
      <c r="BB388"/>
      <c r="BC388" s="356" t="e">
        <f>TRUNC(BC386)</f>
        <v>#REF!</v>
      </c>
      <c r="BD388" s="357" t="e">
        <f>TRUNC(BD386)</f>
        <v>#REF!</v>
      </c>
      <c r="BE388" s="1"/>
      <c r="BL388" s="1"/>
    </row>
    <row r="389" spans="1:64" hidden="1" x14ac:dyDescent="0.2">
      <c r="A389" s="464"/>
      <c r="B389" s="749" t="str">
        <f t="shared" si="66"/>
        <v/>
      </c>
      <c r="C389" s="750"/>
      <c r="D389" s="749" t="str">
        <f t="shared" si="67"/>
        <v/>
      </c>
      <c r="E389" s="751"/>
      <c r="F389" s="751"/>
      <c r="G389" s="750"/>
      <c r="H389" s="768" t="str">
        <f t="shared" si="68"/>
        <v/>
      </c>
      <c r="I389" s="769"/>
      <c r="J389" s="470" t="str">
        <f t="shared" si="69"/>
        <v/>
      </c>
      <c r="K389" s="768" t="str">
        <f t="shared" si="70"/>
        <v/>
      </c>
      <c r="L389" s="770"/>
      <c r="M389" s="769"/>
      <c r="N389" s="771"/>
      <c r="O389" s="772"/>
      <c r="P389" s="772"/>
      <c r="Q389" s="772"/>
      <c r="R389" s="772"/>
      <c r="S389" s="772"/>
      <c r="T389" s="772"/>
      <c r="U389" s="772"/>
      <c r="V389" s="772"/>
      <c r="W389" s="772"/>
      <c r="X389" s="773"/>
      <c r="AJ389" s="130"/>
      <c r="AK389" s="331">
        <v>10</v>
      </c>
      <c r="AL389" s="325">
        <v>58.5</v>
      </c>
      <c r="AM389" s="326" t="s">
        <v>193</v>
      </c>
      <c r="AN389" s="314">
        <v>0.159</v>
      </c>
      <c r="AP389" s="325">
        <v>59</v>
      </c>
      <c r="AQ389" s="326" t="s">
        <v>193</v>
      </c>
      <c r="AR389" s="314">
        <v>0.16200000000000001</v>
      </c>
      <c r="AS389" s="325"/>
      <c r="AT389" s="14" t="s">
        <v>193</v>
      </c>
      <c r="AU389" s="314"/>
      <c r="AV389" s="325"/>
      <c r="AW389" s="14" t="s">
        <v>193</v>
      </c>
      <c r="AX389" s="314"/>
      <c r="AY389" s="315"/>
      <c r="AZ389" s="307"/>
      <c r="BA389"/>
      <c r="BB389"/>
      <c r="BC389" s="356" t="s">
        <v>190</v>
      </c>
      <c r="BD389" s="357" t="s">
        <v>190</v>
      </c>
      <c r="BE389" s="1"/>
      <c r="BL389" s="1"/>
    </row>
    <row r="390" spans="1:64" ht="15.75" hidden="1" thickBot="1" x14ac:dyDescent="0.25">
      <c r="A390" s="464"/>
      <c r="B390" s="749" t="str">
        <f t="shared" si="66"/>
        <v/>
      </c>
      <c r="C390" s="750"/>
      <c r="D390" s="749" t="str">
        <f t="shared" si="67"/>
        <v/>
      </c>
      <c r="E390" s="751"/>
      <c r="F390" s="751"/>
      <c r="G390" s="750"/>
      <c r="H390" s="768" t="str">
        <f t="shared" si="68"/>
        <v/>
      </c>
      <c r="I390" s="769"/>
      <c r="J390" s="470" t="str">
        <f t="shared" si="69"/>
        <v/>
      </c>
      <c r="K390" s="768" t="str">
        <f t="shared" si="70"/>
        <v/>
      </c>
      <c r="L390" s="770"/>
      <c r="M390" s="769"/>
      <c r="N390" s="771"/>
      <c r="O390" s="772"/>
      <c r="P390" s="772"/>
      <c r="Q390" s="772"/>
      <c r="R390" s="772"/>
      <c r="S390" s="772"/>
      <c r="T390" s="772"/>
      <c r="U390" s="772"/>
      <c r="V390" s="772"/>
      <c r="W390" s="772"/>
      <c r="X390" s="773"/>
      <c r="AJ390" s="130"/>
      <c r="AK390" s="339">
        <v>11</v>
      </c>
      <c r="AL390" s="340">
        <v>59.5</v>
      </c>
      <c r="AM390" s="341">
        <v>0.252</v>
      </c>
      <c r="AN390" s="342">
        <v>0.13700000000000001</v>
      </c>
      <c r="AO390" s="230"/>
      <c r="AP390" s="340">
        <v>60</v>
      </c>
      <c r="AQ390" s="341">
        <v>0.255</v>
      </c>
      <c r="AR390" s="342">
        <v>0.14000000000000001</v>
      </c>
      <c r="AS390" s="340"/>
      <c r="AT390" s="341"/>
      <c r="AU390" s="342"/>
      <c r="AV390" s="340"/>
      <c r="AW390" s="341"/>
      <c r="AX390" s="342"/>
      <c r="AY390" s="315"/>
      <c r="AZ390" s="170"/>
      <c r="BA390" s="359"/>
      <c r="BB390" s="359"/>
      <c r="BC390" s="360" t="e">
        <f>BC388+1</f>
        <v>#REF!</v>
      </c>
      <c r="BD390" s="361" t="e">
        <f>BD388+1</f>
        <v>#REF!</v>
      </c>
      <c r="BE390" s="1"/>
      <c r="BL390" s="1"/>
    </row>
    <row r="391" spans="1:64" hidden="1" x14ac:dyDescent="0.2">
      <c r="A391" s="464"/>
      <c r="B391" s="749" t="str">
        <f t="shared" si="66"/>
        <v/>
      </c>
      <c r="C391" s="750"/>
      <c r="D391" s="749" t="str">
        <f t="shared" si="67"/>
        <v/>
      </c>
      <c r="E391" s="751"/>
      <c r="F391" s="751"/>
      <c r="G391" s="750"/>
      <c r="H391" s="768" t="str">
        <f t="shared" si="68"/>
        <v/>
      </c>
      <c r="I391" s="769"/>
      <c r="J391" s="470" t="str">
        <f t="shared" si="69"/>
        <v/>
      </c>
      <c r="K391" s="768" t="str">
        <f t="shared" si="70"/>
        <v/>
      </c>
      <c r="L391" s="770"/>
      <c r="M391" s="769"/>
      <c r="N391" s="771"/>
      <c r="O391" s="772"/>
      <c r="P391" s="772"/>
      <c r="Q391" s="772"/>
      <c r="R391" s="772"/>
      <c r="S391" s="772"/>
      <c r="T391" s="772"/>
      <c r="U391" s="772"/>
      <c r="V391" s="772"/>
      <c r="W391" s="772"/>
      <c r="X391" s="773"/>
      <c r="AJ391" s="130"/>
      <c r="AK391" s="331">
        <v>12</v>
      </c>
      <c r="AL391" s="325">
        <v>60.5</v>
      </c>
      <c r="AM391" s="326">
        <v>0.21</v>
      </c>
      <c r="AN391" s="314">
        <v>0.113</v>
      </c>
      <c r="AP391" s="325">
        <v>61</v>
      </c>
      <c r="AQ391" s="326">
        <v>0.21299999999999999</v>
      </c>
      <c r="AR391" s="314">
        <v>0.11600000000000001</v>
      </c>
      <c r="AS391" s="325"/>
      <c r="AT391" s="326"/>
      <c r="AU391" s="314"/>
      <c r="AV391" s="325"/>
      <c r="AW391" s="326"/>
      <c r="AX391" s="314"/>
      <c r="AY391" s="315"/>
      <c r="BE391" s="1"/>
      <c r="BL391" s="1"/>
    </row>
    <row r="392" spans="1:64" hidden="1" x14ac:dyDescent="0.2">
      <c r="A392" s="464"/>
      <c r="B392" s="749" t="str">
        <f t="shared" si="66"/>
        <v/>
      </c>
      <c r="C392" s="750"/>
      <c r="D392" s="749" t="str">
        <f t="shared" si="67"/>
        <v/>
      </c>
      <c r="E392" s="751"/>
      <c r="F392" s="751"/>
      <c r="G392" s="750"/>
      <c r="H392" s="768" t="str">
        <f t="shared" si="68"/>
        <v/>
      </c>
      <c r="I392" s="769"/>
      <c r="J392" s="470" t="str">
        <f t="shared" si="69"/>
        <v/>
      </c>
      <c r="K392" s="768" t="str">
        <f t="shared" si="70"/>
        <v/>
      </c>
      <c r="L392" s="770"/>
      <c r="M392" s="769"/>
      <c r="N392" s="771"/>
      <c r="O392" s="772"/>
      <c r="P392" s="772"/>
      <c r="Q392" s="772"/>
      <c r="R392" s="772"/>
      <c r="S392" s="772"/>
      <c r="T392" s="772"/>
      <c r="U392" s="772"/>
      <c r="V392" s="772"/>
      <c r="W392" s="772"/>
      <c r="X392" s="773"/>
      <c r="AJ392" s="130"/>
      <c r="AK392" s="331">
        <v>13</v>
      </c>
      <c r="AL392" s="325">
        <v>61.5</v>
      </c>
      <c r="AM392" s="326">
        <v>0.16500000000000001</v>
      </c>
      <c r="AN392" s="314">
        <v>8.7999999999999995E-2</v>
      </c>
      <c r="AP392" s="325">
        <v>62</v>
      </c>
      <c r="AQ392" s="326">
        <v>0.16700000000000001</v>
      </c>
      <c r="AR392" s="314">
        <v>0.09</v>
      </c>
      <c r="AS392" s="325"/>
      <c r="AT392" s="326"/>
      <c r="AU392" s="314"/>
      <c r="AV392" s="325"/>
      <c r="AW392" s="326"/>
      <c r="AX392" s="314"/>
      <c r="AY392" s="315"/>
      <c r="BE392" s="1"/>
      <c r="BL392" s="1"/>
    </row>
    <row r="393" spans="1:64" hidden="1" x14ac:dyDescent="0.2">
      <c r="A393" s="464"/>
      <c r="B393" s="749" t="str">
        <f t="shared" si="66"/>
        <v/>
      </c>
      <c r="C393" s="750"/>
      <c r="D393" s="749" t="str">
        <f t="shared" si="67"/>
        <v/>
      </c>
      <c r="E393" s="751"/>
      <c r="F393" s="751"/>
      <c r="G393" s="750"/>
      <c r="H393" s="768" t="str">
        <f t="shared" si="68"/>
        <v/>
      </c>
      <c r="I393" s="769"/>
      <c r="J393" s="470" t="str">
        <f t="shared" si="69"/>
        <v/>
      </c>
      <c r="K393" s="768" t="str">
        <f t="shared" si="70"/>
        <v/>
      </c>
      <c r="L393" s="770"/>
      <c r="M393" s="769"/>
      <c r="N393" s="771"/>
      <c r="O393" s="772"/>
      <c r="P393" s="772"/>
      <c r="Q393" s="772"/>
      <c r="R393" s="772"/>
      <c r="S393" s="772"/>
      <c r="T393" s="772"/>
      <c r="U393" s="772"/>
      <c r="V393" s="772"/>
      <c r="W393" s="772"/>
      <c r="X393" s="773"/>
      <c r="AJ393" s="130"/>
      <c r="AK393" s="333">
        <v>14</v>
      </c>
      <c r="AL393" s="328">
        <v>62.5</v>
      </c>
      <c r="AM393" s="329">
        <v>0.115</v>
      </c>
      <c r="AN393" s="330">
        <v>6.0999999999999999E-2</v>
      </c>
      <c r="AO393" s="327"/>
      <c r="AP393" s="328">
        <v>63</v>
      </c>
      <c r="AQ393" s="329">
        <v>0.11700000000000001</v>
      </c>
      <c r="AR393" s="330">
        <v>6.2E-2</v>
      </c>
      <c r="AS393" s="328"/>
      <c r="AT393" s="329"/>
      <c r="AU393" s="330"/>
      <c r="AV393" s="328"/>
      <c r="AW393" s="329"/>
      <c r="AX393" s="330"/>
      <c r="AY393" s="315"/>
      <c r="BE393" s="1"/>
      <c r="BL393" s="1"/>
    </row>
    <row r="394" spans="1:64" hidden="1" x14ac:dyDescent="0.2">
      <c r="A394" s="464"/>
      <c r="B394" s="765" t="str">
        <f t="shared" ref="B394:B406" si="71">IFERROR(IF(AND(YEAR(B82)&gt;=2013,B82&lt;&gt;""),B82,""),"")</f>
        <v/>
      </c>
      <c r="C394" s="767"/>
      <c r="D394" s="765" t="str">
        <f t="shared" ref="D394:D406" si="72">IFERROR(IF(AND(YEAR(B82)&gt;=2013,B82&lt;&gt;""),D82,""),"")</f>
        <v/>
      </c>
      <c r="E394" s="766"/>
      <c r="F394" s="766"/>
      <c r="G394" s="767"/>
      <c r="H394" s="768" t="str">
        <f t="shared" si="68"/>
        <v/>
      </c>
      <c r="I394" s="769"/>
      <c r="J394" s="470" t="str">
        <f t="shared" si="69"/>
        <v/>
      </c>
      <c r="K394" s="768" t="str">
        <f t="shared" si="70"/>
        <v/>
      </c>
      <c r="L394" s="770"/>
      <c r="M394" s="769"/>
      <c r="N394" s="771"/>
      <c r="O394" s="772"/>
      <c r="P394" s="772"/>
      <c r="Q394" s="772"/>
      <c r="R394" s="772"/>
      <c r="S394" s="772"/>
      <c r="T394" s="772"/>
      <c r="U394" s="772"/>
      <c r="V394" s="772"/>
      <c r="W394" s="772"/>
      <c r="X394" s="773"/>
      <c r="AJ394" s="130"/>
      <c r="AK394" s="331">
        <v>15</v>
      </c>
      <c r="AL394" s="325">
        <v>63.5</v>
      </c>
      <c r="AM394" s="326">
        <v>0.06</v>
      </c>
      <c r="AN394" s="314">
        <v>3.2000000000000001E-2</v>
      </c>
      <c r="AP394" s="325">
        <v>64</v>
      </c>
      <c r="AQ394" s="326">
        <v>6.0999999999999999E-2</v>
      </c>
      <c r="AR394" s="314">
        <v>3.2000000000000001E-2</v>
      </c>
      <c r="AS394" s="325"/>
      <c r="AT394" s="326"/>
      <c r="AU394" s="314"/>
      <c r="AV394" s="325"/>
      <c r="AW394" s="326"/>
      <c r="AX394" s="314"/>
      <c r="AY394" s="315"/>
      <c r="BE394" s="1"/>
      <c r="BL394" s="1"/>
    </row>
    <row r="395" spans="1:64" ht="15.75" hidden="1" thickBot="1" x14ac:dyDescent="0.25">
      <c r="A395" s="464"/>
      <c r="B395" s="765" t="str">
        <f t="shared" si="71"/>
        <v/>
      </c>
      <c r="C395" s="767"/>
      <c r="D395" s="765" t="str">
        <f t="shared" si="72"/>
        <v/>
      </c>
      <c r="E395" s="766"/>
      <c r="F395" s="766"/>
      <c r="G395" s="767"/>
      <c r="H395" s="768" t="str">
        <f t="shared" si="68"/>
        <v/>
      </c>
      <c r="I395" s="769"/>
      <c r="J395" s="470" t="str">
        <f t="shared" si="69"/>
        <v/>
      </c>
      <c r="K395" s="768" t="str">
        <f t="shared" si="70"/>
        <v/>
      </c>
      <c r="L395" s="770"/>
      <c r="M395" s="769"/>
      <c r="N395" s="771"/>
      <c r="O395" s="772"/>
      <c r="P395" s="772"/>
      <c r="Q395" s="772"/>
      <c r="R395" s="772"/>
      <c r="S395" s="772"/>
      <c r="T395" s="772"/>
      <c r="U395" s="772"/>
      <c r="V395" s="772"/>
      <c r="W395" s="772"/>
      <c r="X395" s="773"/>
      <c r="AJ395" s="130"/>
      <c r="AK395" s="331">
        <v>16</v>
      </c>
      <c r="AL395" s="334">
        <v>64.5</v>
      </c>
      <c r="AM395" s="335">
        <v>0</v>
      </c>
      <c r="AN395" s="336">
        <v>0</v>
      </c>
      <c r="AP395" s="334">
        <v>65</v>
      </c>
      <c r="AQ395" s="335">
        <v>0</v>
      </c>
      <c r="AR395" s="336">
        <v>0</v>
      </c>
      <c r="AS395" s="334"/>
      <c r="AT395" s="335">
        <v>0</v>
      </c>
      <c r="AU395" s="336">
        <v>0</v>
      </c>
      <c r="AV395" s="334"/>
      <c r="AW395" s="335">
        <v>0</v>
      </c>
      <c r="AX395" s="336">
        <v>0</v>
      </c>
      <c r="AY395" s="315"/>
      <c r="BE395" s="1"/>
      <c r="BL395" s="1"/>
    </row>
    <row r="396" spans="1:64" ht="15.75" hidden="1" thickBot="1" x14ac:dyDescent="0.25">
      <c r="A396" s="464"/>
      <c r="B396" s="765" t="str">
        <f t="shared" si="71"/>
        <v/>
      </c>
      <c r="C396" s="767"/>
      <c r="D396" s="765" t="str">
        <f t="shared" si="72"/>
        <v/>
      </c>
      <c r="E396" s="766"/>
      <c r="F396" s="766"/>
      <c r="G396" s="767"/>
      <c r="H396" s="768" t="str">
        <f t="shared" si="68"/>
        <v/>
      </c>
      <c r="I396" s="769"/>
      <c r="J396" s="470" t="str">
        <f t="shared" si="69"/>
        <v/>
      </c>
      <c r="K396" s="768" t="str">
        <f t="shared" si="70"/>
        <v/>
      </c>
      <c r="L396" s="770"/>
      <c r="M396" s="769"/>
      <c r="N396" s="771"/>
      <c r="O396" s="772"/>
      <c r="P396" s="772"/>
      <c r="Q396" s="772"/>
      <c r="R396" s="772"/>
      <c r="S396" s="772"/>
      <c r="T396" s="772"/>
      <c r="U396" s="772"/>
      <c r="V396" s="772"/>
      <c r="W396" s="772"/>
      <c r="X396" s="773"/>
      <c r="AJ396" s="130"/>
      <c r="AX396" s="314"/>
      <c r="AY396" s="315"/>
      <c r="BE396" s="1"/>
      <c r="BL396" s="1"/>
    </row>
    <row r="397" spans="1:64" ht="15.75" hidden="1" thickBot="1" x14ac:dyDescent="0.25">
      <c r="A397" s="464"/>
      <c r="B397" s="765" t="str">
        <f t="shared" si="71"/>
        <v/>
      </c>
      <c r="C397" s="767"/>
      <c r="D397" s="765" t="str">
        <f t="shared" si="72"/>
        <v/>
      </c>
      <c r="E397" s="766"/>
      <c r="F397" s="766"/>
      <c r="G397" s="767"/>
      <c r="H397" s="768" t="str">
        <f t="shared" si="68"/>
        <v/>
      </c>
      <c r="I397" s="769"/>
      <c r="J397" s="470" t="str">
        <f t="shared" si="69"/>
        <v/>
      </c>
      <c r="K397" s="768" t="str">
        <f t="shared" si="70"/>
        <v/>
      </c>
      <c r="L397" s="770"/>
      <c r="M397" s="769"/>
      <c r="N397" s="771"/>
      <c r="O397" s="772"/>
      <c r="P397" s="772"/>
      <c r="Q397" s="772"/>
      <c r="R397" s="772"/>
      <c r="S397" s="772"/>
      <c r="T397" s="772"/>
      <c r="U397" s="772"/>
      <c r="V397" s="772"/>
      <c r="W397" s="772"/>
      <c r="X397" s="773"/>
      <c r="AJ397" s="130"/>
      <c r="AL397" s="344" t="s">
        <v>206</v>
      </c>
      <c r="AM397" s="345" t="s">
        <v>207</v>
      </c>
      <c r="AN397" s="345" t="s">
        <v>208</v>
      </c>
      <c r="AO397" s="345"/>
      <c r="AP397" s="345" t="s">
        <v>211</v>
      </c>
      <c r="AQ397" s="346" t="s">
        <v>212</v>
      </c>
      <c r="AX397" s="1"/>
      <c r="BE397" s="1"/>
      <c r="BL397" s="1"/>
    </row>
    <row r="398" spans="1:64" hidden="1" x14ac:dyDescent="0.2">
      <c r="A398" s="464"/>
      <c r="B398" s="765" t="str">
        <f t="shared" si="71"/>
        <v/>
      </c>
      <c r="C398" s="767"/>
      <c r="D398" s="765" t="str">
        <f t="shared" si="72"/>
        <v/>
      </c>
      <c r="E398" s="766"/>
      <c r="F398" s="766"/>
      <c r="G398" s="767"/>
      <c r="H398" s="768" t="str">
        <f t="shared" si="68"/>
        <v/>
      </c>
      <c r="I398" s="769"/>
      <c r="J398" s="470" t="str">
        <f t="shared" si="69"/>
        <v/>
      </c>
      <c r="K398" s="768" t="str">
        <f t="shared" si="70"/>
        <v/>
      </c>
      <c r="L398" s="770"/>
      <c r="M398" s="769"/>
      <c r="N398" s="771"/>
      <c r="O398" s="772"/>
      <c r="P398" s="772"/>
      <c r="Q398" s="772"/>
      <c r="R398" s="772"/>
      <c r="S398" s="772"/>
      <c r="T398" s="772"/>
      <c r="U398" s="772"/>
      <c r="V398" s="772"/>
      <c r="W398" s="772"/>
      <c r="X398" s="773"/>
      <c r="AJ398" s="130"/>
      <c r="AL398" s="347">
        <v>2013</v>
      </c>
      <c r="AM398" s="1">
        <v>0</v>
      </c>
      <c r="AN398" s="1">
        <v>0</v>
      </c>
      <c r="AP398" s="1">
        <v>666</v>
      </c>
      <c r="AQ398" s="348">
        <v>546</v>
      </c>
      <c r="AR398" s="1" t="s">
        <v>190</v>
      </c>
      <c r="AS398" s="1" t="s">
        <v>190</v>
      </c>
      <c r="AU398" s="362" t="s">
        <v>206</v>
      </c>
      <c r="AX398" s="331"/>
      <c r="AY398" s="331"/>
      <c r="AZ398" s="363"/>
      <c r="BB398" s="362" t="e">
        <f>DGET(AV228:AX359,"ΣΥΝΤΑΞΗ",$BC$389:$BC$390)</f>
        <v>#VALUE!</v>
      </c>
      <c r="BE398" s="1"/>
      <c r="BL398" s="1"/>
    </row>
    <row r="399" spans="1:64" ht="15.75" hidden="1" thickBot="1" x14ac:dyDescent="0.25">
      <c r="A399" s="464"/>
      <c r="B399" s="765" t="str">
        <f t="shared" si="71"/>
        <v/>
      </c>
      <c r="C399" s="767"/>
      <c r="D399" s="765" t="str">
        <f t="shared" si="72"/>
        <v/>
      </c>
      <c r="E399" s="766"/>
      <c r="F399" s="766"/>
      <c r="G399" s="767"/>
      <c r="H399" s="768" t="str">
        <f t="shared" si="68"/>
        <v/>
      </c>
      <c r="I399" s="769"/>
      <c r="J399" s="470" t="str">
        <f t="shared" si="69"/>
        <v/>
      </c>
      <c r="K399" s="768" t="str">
        <f t="shared" si="70"/>
        <v/>
      </c>
      <c r="L399" s="770"/>
      <c r="M399" s="769"/>
      <c r="N399" s="771"/>
      <c r="O399" s="772"/>
      <c r="P399" s="772"/>
      <c r="Q399" s="772"/>
      <c r="R399" s="772"/>
      <c r="S399" s="772"/>
      <c r="T399" s="772"/>
      <c r="U399" s="772"/>
      <c r="V399" s="772"/>
      <c r="W399" s="772"/>
      <c r="X399" s="773"/>
      <c r="AJ399" s="130"/>
      <c r="AL399" s="347">
        <v>2014</v>
      </c>
      <c r="AM399" s="1">
        <v>0</v>
      </c>
      <c r="AN399" s="1">
        <v>0</v>
      </c>
      <c r="AP399" s="1">
        <v>672</v>
      </c>
      <c r="AQ399" s="348">
        <v>552</v>
      </c>
      <c r="AR399" s="364">
        <f>N39</f>
        <v>0</v>
      </c>
      <c r="AS399" s="1">
        <f>AR399</f>
        <v>0</v>
      </c>
      <c r="AU399" s="365">
        <f>YEAR(O34)</f>
        <v>1900</v>
      </c>
      <c r="AX399" s="1"/>
      <c r="BB399" s="366" t="e">
        <f>DGET(AV228:AX359,"ΣΥΝΤΑΞΗ",$BC$387:$BC$388)</f>
        <v>#VALUE!</v>
      </c>
      <c r="BE399" s="1"/>
      <c r="BL399" s="1"/>
    </row>
    <row r="400" spans="1:64" ht="15.75" hidden="1" x14ac:dyDescent="0.2">
      <c r="A400" s="464"/>
      <c r="B400" s="765" t="str">
        <f t="shared" si="71"/>
        <v/>
      </c>
      <c r="C400" s="767"/>
      <c r="D400" s="765" t="str">
        <f t="shared" si="72"/>
        <v/>
      </c>
      <c r="E400" s="766"/>
      <c r="F400" s="766"/>
      <c r="G400" s="767"/>
      <c r="H400" s="768" t="str">
        <f t="shared" si="68"/>
        <v/>
      </c>
      <c r="I400" s="769"/>
      <c r="J400" s="470" t="str">
        <f t="shared" si="69"/>
        <v/>
      </c>
      <c r="K400" s="768" t="str">
        <f t="shared" si="70"/>
        <v/>
      </c>
      <c r="L400" s="770"/>
      <c r="M400" s="769"/>
      <c r="N400" s="771"/>
      <c r="O400" s="772"/>
      <c r="P400" s="772"/>
      <c r="Q400" s="772"/>
      <c r="R400" s="772"/>
      <c r="S400" s="772"/>
      <c r="T400" s="772"/>
      <c r="U400" s="772"/>
      <c r="V400" s="772"/>
      <c r="W400" s="772"/>
      <c r="X400" s="773"/>
      <c r="AJ400" s="130"/>
      <c r="AL400" s="347">
        <v>2015</v>
      </c>
      <c r="AM400" s="35" t="e">
        <f t="shared" ref="AM400:AM420" si="73">IF($AZ$442&lt;=$BB$442,IFERROR(DGET($AV$228:$AX$359,"ΣΥΝΤΑΞΗ",$BC$441:$BC$442),$AZ$460),0)</f>
        <v>#VALUE!</v>
      </c>
      <c r="AN400" s="35" t="e">
        <f>IF($BA$442&lt;=$BB$442,IFERROR(DGET($AV$228:$AX$359,"ΕΦΑΠΑΞ",$BD$441:$BD$442),$AZ$462),0)</f>
        <v>#VALUE!</v>
      </c>
      <c r="AP400" s="1">
        <v>678</v>
      </c>
      <c r="AQ400" s="348">
        <v>558</v>
      </c>
      <c r="AS400" s="367"/>
      <c r="AT400" s="367"/>
      <c r="AU400" s="367"/>
      <c r="AV400" s="367"/>
      <c r="AW400" s="367"/>
      <c r="AX400" s="1"/>
      <c r="AZ400" s="363"/>
      <c r="BB400" s="366" t="e">
        <f>DGET(AV228:AX359,"ΕΦΑΠΑΞ",$BD$389:$BD$390)</f>
        <v>#VALUE!</v>
      </c>
      <c r="BE400" s="1"/>
      <c r="BL400" s="1"/>
    </row>
    <row r="401" spans="1:64" ht="16.5" hidden="1" thickBot="1" x14ac:dyDescent="0.25">
      <c r="A401" s="464"/>
      <c r="B401" s="765" t="str">
        <f t="shared" si="71"/>
        <v/>
      </c>
      <c r="C401" s="767"/>
      <c r="D401" s="765" t="str">
        <f t="shared" si="72"/>
        <v/>
      </c>
      <c r="E401" s="766"/>
      <c r="F401" s="766"/>
      <c r="G401" s="767"/>
      <c r="H401" s="768" t="str">
        <f>+IF(B401="","",+IF(OR(ISBLANK(B401),ISBLANK(D401),B401&gt;D401),"",IF(AND(YEAR(B401)=YEAR(D401),MONTH(B401)=MONTH(D401)),0,FLOOR((IF(IF(DAY(B401)=1, B401,DATE(YEAR(B401),MONTH(B401)+1,1))&lt;IF(D401= DATE(YEAR(D401),MONTH(D401)+1,DAY(0)), D401, DATE(YEAR(D401), MONTH(D401),1)),DATEDIF(IF(DAY(B401)=1, B401,DATE(YEAR(B401),MONTH(B401)+1,1)),IF(D401= DATE(YEAR(D401),MONTH(D401)+1,DAY(0)), D401+1, DATE(YEAR(D401), MONTH(D401),1)),"M"),0) + FLOOR((DATEDIF(B401,IF(DAY(B401)=1,B401,DATE(YEAR(B401),MONTH(B401)+1,1)),"D") + DATEDIF(IF(D401=DATE(YEAR(D401),MONTH(D401)+1,DAY(0)),D401,DATE(YEAR(D401), MONTH(D401),0)),D401,"D"))/30,1))/12,1))))</f>
        <v/>
      </c>
      <c r="I401" s="769"/>
      <c r="J401" s="470" t="str">
        <f t="shared" si="69"/>
        <v/>
      </c>
      <c r="K401" s="768" t="str">
        <f t="shared" si="70"/>
        <v/>
      </c>
      <c r="L401" s="770"/>
      <c r="M401" s="769"/>
      <c r="N401" s="771"/>
      <c r="O401" s="772"/>
      <c r="P401" s="772"/>
      <c r="Q401" s="772"/>
      <c r="R401" s="772"/>
      <c r="S401" s="772"/>
      <c r="T401" s="772"/>
      <c r="U401" s="772"/>
      <c r="V401" s="772"/>
      <c r="W401" s="772"/>
      <c r="X401" s="773"/>
      <c r="AJ401" s="130"/>
      <c r="AL401" s="347">
        <v>2016</v>
      </c>
      <c r="AM401" s="35" t="e">
        <f t="shared" si="73"/>
        <v>#VALUE!</v>
      </c>
      <c r="AN401" s="35" t="e">
        <f t="shared" ref="AN401:AN420" si="74">IF($BA$442&lt;=$BB$442,IFERROR(DGET($AV$228:$AX$359,"ΕΦΑΠΑΞ",$BD$441:$BD$442),$AZ$462),0)</f>
        <v>#VALUE!</v>
      </c>
      <c r="AP401" s="1">
        <v>684</v>
      </c>
      <c r="AQ401" s="348">
        <v>564</v>
      </c>
      <c r="AX401" s="1"/>
      <c r="BB401" s="365" t="e">
        <f>DGET(AV228:AX359,"ΕΦΑΠΑΞ",$BD$387:$BD$388)</f>
        <v>#VALUE!</v>
      </c>
      <c r="BE401" s="1"/>
      <c r="BL401" s="1"/>
    </row>
    <row r="402" spans="1:64" ht="16.5" hidden="1" thickBot="1" x14ac:dyDescent="0.25">
      <c r="A402" s="464"/>
      <c r="B402" s="765" t="str">
        <f t="shared" si="71"/>
        <v/>
      </c>
      <c r="C402" s="767"/>
      <c r="D402" s="765" t="str">
        <f t="shared" si="72"/>
        <v/>
      </c>
      <c r="E402" s="766"/>
      <c r="F402" s="766"/>
      <c r="G402" s="767"/>
      <c r="H402" s="768" t="str">
        <f t="shared" si="68"/>
        <v/>
      </c>
      <c r="I402" s="769"/>
      <c r="J402" s="470" t="str">
        <f t="shared" si="69"/>
        <v/>
      </c>
      <c r="K402" s="768" t="str">
        <f t="shared" si="70"/>
        <v/>
      </c>
      <c r="L402" s="770"/>
      <c r="M402" s="769"/>
      <c r="N402" s="771"/>
      <c r="O402" s="772"/>
      <c r="P402" s="772"/>
      <c r="Q402" s="772"/>
      <c r="R402" s="772"/>
      <c r="S402" s="772"/>
      <c r="T402" s="772"/>
      <c r="U402" s="772"/>
      <c r="V402" s="772"/>
      <c r="W402" s="772"/>
      <c r="X402" s="773"/>
      <c r="AJ402" s="130"/>
      <c r="AL402" s="347">
        <v>2017</v>
      </c>
      <c r="AM402" s="35" t="e">
        <f t="shared" si="73"/>
        <v>#VALUE!</v>
      </c>
      <c r="AN402" s="35" t="e">
        <f t="shared" si="74"/>
        <v>#VALUE!</v>
      </c>
      <c r="AP402" s="1">
        <v>690</v>
      </c>
      <c r="AQ402" s="348">
        <v>570</v>
      </c>
      <c r="AX402" s="1"/>
      <c r="AZ402"/>
      <c r="BA402"/>
      <c r="BB402"/>
      <c r="BE402" s="1"/>
      <c r="BL402" s="1"/>
    </row>
    <row r="403" spans="1:64" ht="15.75" hidden="1" x14ac:dyDescent="0.2">
      <c r="A403" s="464"/>
      <c r="B403" s="765" t="str">
        <f t="shared" si="71"/>
        <v/>
      </c>
      <c r="C403" s="767"/>
      <c r="D403" s="765" t="str">
        <f t="shared" si="72"/>
        <v/>
      </c>
      <c r="E403" s="766"/>
      <c r="F403" s="766"/>
      <c r="G403" s="767"/>
      <c r="H403" s="768" t="str">
        <f t="shared" si="68"/>
        <v/>
      </c>
      <c r="I403" s="769"/>
      <c r="J403" s="470" t="str">
        <f t="shared" si="69"/>
        <v/>
      </c>
      <c r="K403" s="768" t="str">
        <f t="shared" si="70"/>
        <v/>
      </c>
      <c r="L403" s="770"/>
      <c r="M403" s="769"/>
      <c r="N403" s="771"/>
      <c r="O403" s="772"/>
      <c r="P403" s="772"/>
      <c r="Q403" s="772"/>
      <c r="R403" s="772"/>
      <c r="S403" s="772"/>
      <c r="T403" s="772"/>
      <c r="U403" s="772"/>
      <c r="V403" s="772"/>
      <c r="W403" s="772"/>
      <c r="X403" s="773"/>
      <c r="AJ403" s="130"/>
      <c r="AL403" s="347">
        <v>2018</v>
      </c>
      <c r="AM403" s="35" t="e">
        <f t="shared" si="73"/>
        <v>#VALUE!</v>
      </c>
      <c r="AN403" s="35" t="e">
        <f t="shared" si="74"/>
        <v>#VALUE!</v>
      </c>
      <c r="AP403" s="1">
        <v>696</v>
      </c>
      <c r="AQ403" s="348">
        <v>576</v>
      </c>
      <c r="AX403" s="1"/>
      <c r="AZ403" s="368" t="s">
        <v>237</v>
      </c>
      <c r="BA403"/>
      <c r="BB403"/>
      <c r="BE403" s="1"/>
      <c r="BL403" s="1"/>
    </row>
    <row r="404" spans="1:64" ht="15.75" hidden="1" x14ac:dyDescent="0.2">
      <c r="A404" s="464"/>
      <c r="B404" s="765" t="str">
        <f t="shared" si="71"/>
        <v/>
      </c>
      <c r="C404" s="767"/>
      <c r="D404" s="765" t="str">
        <f t="shared" si="72"/>
        <v/>
      </c>
      <c r="E404" s="766"/>
      <c r="F404" s="766"/>
      <c r="G404" s="767"/>
      <c r="H404" s="768" t="str">
        <f t="shared" si="68"/>
        <v/>
      </c>
      <c r="I404" s="769"/>
      <c r="J404" s="470" t="str">
        <f t="shared" si="69"/>
        <v/>
      </c>
      <c r="K404" s="768" t="str">
        <f t="shared" si="70"/>
        <v/>
      </c>
      <c r="L404" s="770"/>
      <c r="M404" s="769"/>
      <c r="N404" s="771"/>
      <c r="O404" s="772"/>
      <c r="P404" s="772"/>
      <c r="Q404" s="772"/>
      <c r="R404" s="772"/>
      <c r="S404" s="772"/>
      <c r="T404" s="772"/>
      <c r="U404" s="772"/>
      <c r="V404" s="772"/>
      <c r="W404" s="772"/>
      <c r="X404" s="773"/>
      <c r="AJ404" s="130"/>
      <c r="AL404" s="347">
        <v>2019</v>
      </c>
      <c r="AM404" s="35" t="e">
        <f t="shared" si="73"/>
        <v>#VALUE!</v>
      </c>
      <c r="AN404" s="35" t="e">
        <f t="shared" si="74"/>
        <v>#VALUE!</v>
      </c>
      <c r="AP404" s="1">
        <v>702</v>
      </c>
      <c r="AQ404" s="348">
        <v>582</v>
      </c>
      <c r="AX404" s="1"/>
      <c r="AZ404" s="366" t="e">
        <f>BB399+(BC386-BC388)*(BB398-BB399)</f>
        <v>#VALUE!</v>
      </c>
      <c r="BA404"/>
      <c r="BB404"/>
      <c r="BE404" s="1"/>
      <c r="BL404" s="1"/>
    </row>
    <row r="405" spans="1:64" ht="15.75" hidden="1" x14ac:dyDescent="0.2">
      <c r="A405" s="464"/>
      <c r="B405" s="765" t="str">
        <f t="shared" si="71"/>
        <v/>
      </c>
      <c r="C405" s="767"/>
      <c r="D405" s="765" t="str">
        <f t="shared" si="72"/>
        <v/>
      </c>
      <c r="E405" s="766"/>
      <c r="F405" s="766"/>
      <c r="G405" s="767"/>
      <c r="H405" s="768" t="str">
        <f t="shared" si="68"/>
        <v/>
      </c>
      <c r="I405" s="769"/>
      <c r="J405" s="470" t="str">
        <f t="shared" si="69"/>
        <v/>
      </c>
      <c r="K405" s="768" t="str">
        <f t="shared" si="70"/>
        <v/>
      </c>
      <c r="L405" s="770"/>
      <c r="M405" s="769"/>
      <c r="N405" s="771"/>
      <c r="O405" s="772"/>
      <c r="P405" s="772"/>
      <c r="Q405" s="772"/>
      <c r="R405" s="772"/>
      <c r="S405" s="772"/>
      <c r="T405" s="772"/>
      <c r="U405" s="772"/>
      <c r="V405" s="772"/>
      <c r="W405" s="772"/>
      <c r="X405" s="773"/>
      <c r="AJ405" s="130"/>
      <c r="AL405" s="347">
        <v>2020</v>
      </c>
      <c r="AM405" s="35" t="e">
        <f t="shared" si="73"/>
        <v>#VALUE!</v>
      </c>
      <c r="AN405" s="35" t="e">
        <f t="shared" si="74"/>
        <v>#VALUE!</v>
      </c>
      <c r="AP405" s="1">
        <v>708</v>
      </c>
      <c r="AQ405" s="348">
        <v>588</v>
      </c>
      <c r="AX405" s="1"/>
      <c r="AZ405" s="369" t="s">
        <v>238</v>
      </c>
      <c r="BA405"/>
      <c r="BB405"/>
      <c r="BE405" s="1"/>
      <c r="BL405" s="1"/>
    </row>
    <row r="406" spans="1:64" ht="16.5" hidden="1" thickBot="1" x14ac:dyDescent="0.25">
      <c r="A406" s="464"/>
      <c r="B406" s="780" t="str">
        <f t="shared" si="71"/>
        <v/>
      </c>
      <c r="C406" s="782"/>
      <c r="D406" s="780" t="str">
        <f t="shared" si="72"/>
        <v/>
      </c>
      <c r="E406" s="781"/>
      <c r="F406" s="781"/>
      <c r="G406" s="782"/>
      <c r="H406" s="789" t="str">
        <f t="shared" si="68"/>
        <v/>
      </c>
      <c r="I406" s="790"/>
      <c r="J406" s="475" t="str">
        <f t="shared" si="69"/>
        <v/>
      </c>
      <c r="K406" s="789" t="str">
        <f t="shared" si="70"/>
        <v/>
      </c>
      <c r="L406" s="791"/>
      <c r="M406" s="790"/>
      <c r="N406" s="792"/>
      <c r="O406" s="793"/>
      <c r="P406" s="793"/>
      <c r="Q406" s="793"/>
      <c r="R406" s="793"/>
      <c r="S406" s="793"/>
      <c r="T406" s="793"/>
      <c r="U406" s="793"/>
      <c r="V406" s="793"/>
      <c r="W406" s="793"/>
      <c r="X406" s="794"/>
      <c r="AJ406" s="130"/>
      <c r="AL406" s="347">
        <v>2021</v>
      </c>
      <c r="AM406" s="35" t="e">
        <f t="shared" si="73"/>
        <v>#VALUE!</v>
      </c>
      <c r="AN406" s="35" t="e">
        <f t="shared" si="74"/>
        <v>#VALUE!</v>
      </c>
      <c r="AP406" s="1">
        <v>714</v>
      </c>
      <c r="AQ406" s="348">
        <v>594</v>
      </c>
      <c r="AX406" s="1"/>
      <c r="AZ406" s="365" t="e">
        <f>BB401+(BD386-BD388)*(BB400-BB401)</f>
        <v>#VALUE!</v>
      </c>
      <c r="BA406"/>
      <c r="BB406"/>
      <c r="BE406" s="1"/>
      <c r="BL406" s="1"/>
    </row>
    <row r="407" spans="1:64" ht="15.75" hidden="1" x14ac:dyDescent="0.2">
      <c r="A407" s="464"/>
      <c r="B407" s="799"/>
      <c r="C407" s="774"/>
      <c r="D407" s="774" t="s">
        <v>43</v>
      </c>
      <c r="E407" s="774"/>
      <c r="F407" s="774"/>
      <c r="G407" s="775"/>
      <c r="H407" s="776">
        <f>SUM(H387:H406) + FLOOR((SUM(J387:J406) + FLOOR(SUM(K387:K406)/30,1))/12,1)</f>
        <v>0</v>
      </c>
      <c r="I407" s="777"/>
      <c r="J407" s="474">
        <f>MOD((SUM(J387:J406) + FLOOR(SUM(K387:K406)/30,1)),12)</f>
        <v>0</v>
      </c>
      <c r="K407" s="776">
        <f>MOD(SUM(K387:K406),30)</f>
        <v>0</v>
      </c>
      <c r="L407" s="778"/>
      <c r="M407" s="777"/>
      <c r="N407" s="476"/>
      <c r="O407" s="476"/>
      <c r="P407" s="464"/>
      <c r="Q407" s="464"/>
      <c r="R407" s="476"/>
      <c r="S407" s="476"/>
      <c r="T407" s="476"/>
      <c r="U407" s="464"/>
      <c r="V407" s="464"/>
      <c r="W407" s="464"/>
      <c r="X407" s="476"/>
      <c r="AJ407" s="130"/>
      <c r="AL407" s="347">
        <v>2022</v>
      </c>
      <c r="AM407" s="35" t="e">
        <f t="shared" si="73"/>
        <v>#VALUE!</v>
      </c>
      <c r="AN407" s="35" t="e">
        <f t="shared" si="74"/>
        <v>#VALUE!</v>
      </c>
      <c r="AP407" s="1">
        <v>720</v>
      </c>
      <c r="AQ407" s="348">
        <v>600</v>
      </c>
      <c r="AX407" s="1"/>
      <c r="BE407" s="1"/>
      <c r="BL407" s="1"/>
    </row>
    <row r="408" spans="1:64" ht="15.75" hidden="1" x14ac:dyDescent="0.2">
      <c r="B408" s="797"/>
      <c r="C408" s="797"/>
      <c r="D408" s="797"/>
      <c r="E408" s="797"/>
      <c r="F408" s="797"/>
      <c r="G408" s="797"/>
      <c r="H408" s="798"/>
      <c r="I408" s="798"/>
      <c r="J408" s="87"/>
      <c r="K408" s="798"/>
      <c r="L408" s="798"/>
      <c r="M408" s="798"/>
      <c r="N408" s="522"/>
      <c r="O408" s="522"/>
      <c r="P408" s="522"/>
      <c r="Q408" s="522"/>
      <c r="R408" s="522"/>
      <c r="S408" s="522"/>
      <c r="T408" s="522"/>
      <c r="U408" s="522"/>
      <c r="V408" s="522"/>
      <c r="W408" s="522"/>
      <c r="X408" s="522"/>
      <c r="AJ408" s="130"/>
      <c r="AL408" s="347">
        <v>2023</v>
      </c>
      <c r="AM408" s="35" t="e">
        <f t="shared" si="73"/>
        <v>#VALUE!</v>
      </c>
      <c r="AN408" s="35" t="e">
        <f t="shared" si="74"/>
        <v>#VALUE!</v>
      </c>
      <c r="AP408" s="1">
        <v>720</v>
      </c>
      <c r="AQ408" s="348">
        <v>600</v>
      </c>
      <c r="AX408" s="1"/>
      <c r="BE408" s="1"/>
      <c r="BL408" s="1"/>
    </row>
    <row r="409" spans="1:64" ht="16.5" hidden="1" thickBot="1" x14ac:dyDescent="0.25">
      <c r="B409" s="797"/>
      <c r="C409" s="797"/>
      <c r="D409" s="797"/>
      <c r="E409" s="797"/>
      <c r="F409" s="797"/>
      <c r="G409" s="797"/>
      <c r="H409" s="798"/>
      <c r="I409" s="798"/>
      <c r="J409" s="87"/>
      <c r="K409" s="798"/>
      <c r="L409" s="798"/>
      <c r="M409" s="798"/>
      <c r="N409" s="522"/>
      <c r="O409" s="522"/>
      <c r="P409" s="522"/>
      <c r="Q409" s="522"/>
      <c r="R409" s="522"/>
      <c r="S409" s="522"/>
      <c r="T409" s="522"/>
      <c r="U409" s="522"/>
      <c r="V409" s="522"/>
      <c r="W409" s="522"/>
      <c r="X409" s="522"/>
      <c r="AJ409" s="130"/>
      <c r="AL409" s="308">
        <v>2024</v>
      </c>
      <c r="AM409" s="35" t="e">
        <f t="shared" si="73"/>
        <v>#VALUE!</v>
      </c>
      <c r="AN409" s="35" t="e">
        <f t="shared" si="74"/>
        <v>#VALUE!</v>
      </c>
      <c r="AO409" s="309"/>
      <c r="AP409" s="309">
        <v>720</v>
      </c>
      <c r="AQ409" s="310">
        <v>600</v>
      </c>
      <c r="AX409" s="1"/>
      <c r="BE409" s="1"/>
      <c r="BL409" s="1"/>
    </row>
    <row r="410" spans="1:64" ht="16.5" hidden="1" thickBot="1" x14ac:dyDescent="0.25">
      <c r="B410" s="37"/>
      <c r="C410" s="37"/>
      <c r="D410" s="37"/>
      <c r="E410" s="37"/>
      <c r="F410" s="37"/>
      <c r="G410" s="37"/>
      <c r="H410" s="76"/>
      <c r="I410" s="76"/>
      <c r="J410" s="87"/>
      <c r="K410" s="76"/>
      <c r="L410" s="76"/>
      <c r="M410" s="76"/>
      <c r="N410" s="36"/>
      <c r="O410" s="36"/>
      <c r="P410" s="36"/>
      <c r="Q410" s="36"/>
      <c r="R410" s="36"/>
      <c r="S410" s="36"/>
      <c r="T410" s="36"/>
      <c r="U410" s="36"/>
      <c r="V410" s="36"/>
      <c r="W410" s="36"/>
      <c r="X410" s="36"/>
      <c r="AJ410" s="130"/>
      <c r="AL410" s="347">
        <v>2025</v>
      </c>
      <c r="AM410" s="35" t="e">
        <f t="shared" si="73"/>
        <v>#VALUE!</v>
      </c>
      <c r="AN410" s="35" t="e">
        <f t="shared" si="74"/>
        <v>#VALUE!</v>
      </c>
      <c r="AO410" s="309"/>
      <c r="AP410" s="309">
        <v>720</v>
      </c>
      <c r="AQ410" s="310">
        <v>600</v>
      </c>
      <c r="AX410" s="1"/>
      <c r="BE410" s="1"/>
      <c r="BL410" s="1"/>
    </row>
    <row r="411" spans="1:64" ht="16.5" hidden="1" thickBot="1" x14ac:dyDescent="0.25">
      <c r="B411" s="37"/>
      <c r="C411" s="37"/>
      <c r="D411" s="37"/>
      <c r="E411" s="37"/>
      <c r="F411" s="37"/>
      <c r="G411" s="37"/>
      <c r="H411" s="76"/>
      <c r="I411" s="76"/>
      <c r="J411" s="87"/>
      <c r="K411" s="76"/>
      <c r="L411" s="76"/>
      <c r="M411" s="76"/>
      <c r="N411" s="36"/>
      <c r="O411" s="36"/>
      <c r="P411" s="36"/>
      <c r="Q411" s="36"/>
      <c r="R411" s="36"/>
      <c r="S411" s="36"/>
      <c r="T411" s="36"/>
      <c r="U411" s="36"/>
      <c r="V411" s="36"/>
      <c r="W411" s="36"/>
      <c r="X411" s="36"/>
      <c r="AJ411" s="130"/>
      <c r="AL411" s="308">
        <v>2026</v>
      </c>
      <c r="AM411" s="35" t="e">
        <f t="shared" si="73"/>
        <v>#VALUE!</v>
      </c>
      <c r="AN411" s="35" t="e">
        <f t="shared" si="74"/>
        <v>#VALUE!</v>
      </c>
      <c r="AO411" s="309"/>
      <c r="AP411" s="309">
        <v>720</v>
      </c>
      <c r="AQ411" s="310">
        <v>600</v>
      </c>
      <c r="AX411" s="1"/>
      <c r="BE411" s="1"/>
      <c r="BL411" s="1"/>
    </row>
    <row r="412" spans="1:64" ht="16.5" hidden="1" thickBot="1" x14ac:dyDescent="0.25">
      <c r="B412" s="37"/>
      <c r="C412" s="37"/>
      <c r="D412" s="37"/>
      <c r="E412" s="37"/>
      <c r="F412" s="37"/>
      <c r="G412" s="37"/>
      <c r="H412" s="76"/>
      <c r="I412" s="76"/>
      <c r="J412" s="87"/>
      <c r="K412" s="76"/>
      <c r="L412" s="76"/>
      <c r="M412" s="76"/>
      <c r="N412" s="36"/>
      <c r="O412" s="36"/>
      <c r="P412" s="36"/>
      <c r="Q412" s="36"/>
      <c r="R412" s="36"/>
      <c r="S412" s="36"/>
      <c r="T412" s="36"/>
      <c r="U412" s="36"/>
      <c r="V412" s="36"/>
      <c r="W412" s="36"/>
      <c r="X412" s="36"/>
      <c r="AJ412" s="130"/>
      <c r="AL412" s="347">
        <v>2027</v>
      </c>
      <c r="AM412" s="35" t="e">
        <f t="shared" si="73"/>
        <v>#VALUE!</v>
      </c>
      <c r="AN412" s="35" t="e">
        <f t="shared" si="74"/>
        <v>#VALUE!</v>
      </c>
      <c r="AO412" s="309"/>
      <c r="AP412" s="309">
        <v>720</v>
      </c>
      <c r="AQ412" s="310">
        <v>600</v>
      </c>
      <c r="AX412" s="1"/>
      <c r="BE412" s="1"/>
      <c r="BL412" s="1"/>
    </row>
    <row r="413" spans="1:64" ht="16.5" hidden="1" thickBot="1" x14ac:dyDescent="0.25">
      <c r="B413" s="37"/>
      <c r="C413" s="37"/>
      <c r="D413" s="37"/>
      <c r="E413" s="37"/>
      <c r="F413" s="37"/>
      <c r="G413" s="37"/>
      <c r="H413" s="76"/>
      <c r="I413" s="76"/>
      <c r="J413" s="87"/>
      <c r="K413" s="76"/>
      <c r="L413" s="76"/>
      <c r="M413" s="76"/>
      <c r="N413" s="36"/>
      <c r="O413" s="36"/>
      <c r="P413" s="36"/>
      <c r="Q413" s="36"/>
      <c r="R413" s="36"/>
      <c r="S413" s="36"/>
      <c r="T413" s="36"/>
      <c r="U413" s="36"/>
      <c r="V413" s="36"/>
      <c r="W413" s="36"/>
      <c r="X413" s="36"/>
      <c r="AJ413" s="130"/>
      <c r="AL413" s="308">
        <v>2028</v>
      </c>
      <c r="AM413" s="35" t="e">
        <f t="shared" si="73"/>
        <v>#VALUE!</v>
      </c>
      <c r="AN413" s="35" t="e">
        <f t="shared" si="74"/>
        <v>#VALUE!</v>
      </c>
      <c r="AO413" s="309"/>
      <c r="AP413" s="309">
        <v>720</v>
      </c>
      <c r="AQ413" s="310">
        <v>600</v>
      </c>
      <c r="AX413" s="1"/>
      <c r="BE413" s="1"/>
      <c r="BL413" s="1"/>
    </row>
    <row r="414" spans="1:64" ht="16.5" hidden="1" thickBot="1" x14ac:dyDescent="0.25">
      <c r="B414" s="37"/>
      <c r="C414" s="37"/>
      <c r="D414" s="37"/>
      <c r="E414" s="37"/>
      <c r="F414" s="37"/>
      <c r="G414" s="37"/>
      <c r="H414" s="76"/>
      <c r="I414" s="76"/>
      <c r="J414" s="87"/>
      <c r="K414" s="76"/>
      <c r="L414" s="76"/>
      <c r="M414" s="76"/>
      <c r="N414" s="36"/>
      <c r="O414" s="36"/>
      <c r="P414" s="36"/>
      <c r="Q414" s="36"/>
      <c r="R414" s="36"/>
      <c r="S414" s="36"/>
      <c r="T414" s="36"/>
      <c r="U414" s="36"/>
      <c r="V414" s="36"/>
      <c r="W414" s="36"/>
      <c r="X414" s="36"/>
      <c r="AJ414" s="130"/>
      <c r="AL414" s="347">
        <v>2029</v>
      </c>
      <c r="AM414" s="35" t="e">
        <f t="shared" si="73"/>
        <v>#VALUE!</v>
      </c>
      <c r="AN414" s="35" t="e">
        <f t="shared" si="74"/>
        <v>#VALUE!</v>
      </c>
      <c r="AO414" s="309"/>
      <c r="AP414" s="309">
        <v>720</v>
      </c>
      <c r="AQ414" s="310">
        <v>600</v>
      </c>
      <c r="AX414" s="1"/>
      <c r="BE414" s="1"/>
      <c r="BL414" s="1"/>
    </row>
    <row r="415" spans="1:64" ht="16.5" hidden="1" thickBot="1" x14ac:dyDescent="0.25">
      <c r="B415" s="37"/>
      <c r="C415" s="37"/>
      <c r="D415" s="37"/>
      <c r="E415" s="37"/>
      <c r="F415" s="37"/>
      <c r="G415" s="37"/>
      <c r="H415" s="76"/>
      <c r="I415" s="76"/>
      <c r="J415" s="87"/>
      <c r="K415" s="76"/>
      <c r="L415" s="76"/>
      <c r="M415" s="76"/>
      <c r="N415" s="36"/>
      <c r="O415" s="36"/>
      <c r="P415" s="36"/>
      <c r="Q415" s="36"/>
      <c r="R415" s="36"/>
      <c r="S415" s="36"/>
      <c r="T415" s="36"/>
      <c r="U415" s="36"/>
      <c r="V415" s="36"/>
      <c r="W415" s="36"/>
      <c r="X415" s="36"/>
      <c r="AJ415" s="130"/>
      <c r="AL415" s="308">
        <v>2030</v>
      </c>
      <c r="AM415" s="35" t="e">
        <f t="shared" si="73"/>
        <v>#VALUE!</v>
      </c>
      <c r="AN415" s="35" t="e">
        <f t="shared" si="74"/>
        <v>#VALUE!</v>
      </c>
      <c r="AO415" s="309"/>
      <c r="AP415" s="309">
        <v>720</v>
      </c>
      <c r="AQ415" s="310">
        <v>600</v>
      </c>
      <c r="AX415" s="1"/>
      <c r="BE415" s="1"/>
      <c r="BL415" s="1"/>
    </row>
    <row r="416" spans="1:64" ht="16.5" hidden="1" thickBot="1" x14ac:dyDescent="0.25">
      <c r="B416" s="37"/>
      <c r="C416" s="37"/>
      <c r="D416" s="37"/>
      <c r="E416" s="37"/>
      <c r="F416" s="37"/>
      <c r="G416" s="37"/>
      <c r="H416" s="76"/>
      <c r="I416" s="76"/>
      <c r="J416" s="87"/>
      <c r="K416" s="76"/>
      <c r="L416" s="76"/>
      <c r="M416" s="76"/>
      <c r="N416" s="36"/>
      <c r="O416" s="36"/>
      <c r="P416" s="36"/>
      <c r="Q416" s="36"/>
      <c r="R416" s="36"/>
      <c r="S416" s="36"/>
      <c r="T416" s="36"/>
      <c r="U416" s="36"/>
      <c r="V416" s="36"/>
      <c r="W416" s="36"/>
      <c r="X416" s="36"/>
      <c r="AJ416" s="130"/>
      <c r="AL416" s="347">
        <v>2031</v>
      </c>
      <c r="AM416" s="35" t="e">
        <f t="shared" si="73"/>
        <v>#VALUE!</v>
      </c>
      <c r="AN416" s="35" t="e">
        <f t="shared" si="74"/>
        <v>#VALUE!</v>
      </c>
      <c r="AO416" s="309"/>
      <c r="AP416" s="309">
        <v>720</v>
      </c>
      <c r="AQ416" s="310">
        <v>600</v>
      </c>
      <c r="AX416" s="1"/>
      <c r="BE416" s="1"/>
      <c r="BL416" s="1"/>
    </row>
    <row r="417" spans="1:64" ht="16.5" hidden="1" thickBot="1" x14ac:dyDescent="0.25">
      <c r="B417" s="37"/>
      <c r="C417" s="37"/>
      <c r="D417" s="37"/>
      <c r="E417" s="37"/>
      <c r="F417" s="37"/>
      <c r="G417" s="37"/>
      <c r="H417" s="76"/>
      <c r="I417" s="76"/>
      <c r="J417" s="87"/>
      <c r="K417" s="76"/>
      <c r="L417" s="76"/>
      <c r="M417" s="76"/>
      <c r="N417" s="36"/>
      <c r="O417" s="36"/>
      <c r="P417" s="36"/>
      <c r="Q417" s="36"/>
      <c r="R417" s="36"/>
      <c r="S417" s="36"/>
      <c r="T417" s="36"/>
      <c r="U417" s="36"/>
      <c r="V417" s="36"/>
      <c r="W417" s="36"/>
      <c r="X417" s="36"/>
      <c r="AJ417" s="130"/>
      <c r="AL417" s="308">
        <v>2032</v>
      </c>
      <c r="AM417" s="35" t="e">
        <f t="shared" si="73"/>
        <v>#VALUE!</v>
      </c>
      <c r="AN417" s="35" t="e">
        <f t="shared" si="74"/>
        <v>#VALUE!</v>
      </c>
      <c r="AO417" s="309"/>
      <c r="AP417" s="309">
        <v>720</v>
      </c>
      <c r="AQ417" s="310">
        <v>600</v>
      </c>
      <c r="AX417" s="1"/>
      <c r="BE417" s="1"/>
      <c r="BL417" s="1"/>
    </row>
    <row r="418" spans="1:64" ht="16.5" hidden="1" thickBot="1" x14ac:dyDescent="0.25">
      <c r="B418" s="37"/>
      <c r="C418" s="37"/>
      <c r="D418" s="37"/>
      <c r="E418" s="37"/>
      <c r="F418" s="37"/>
      <c r="G418" s="37"/>
      <c r="H418" s="76"/>
      <c r="I418" s="76"/>
      <c r="J418" s="87"/>
      <c r="K418" s="76"/>
      <c r="L418" s="76"/>
      <c r="M418" s="76"/>
      <c r="N418" s="36"/>
      <c r="O418" s="36"/>
      <c r="P418" s="36"/>
      <c r="Q418" s="36"/>
      <c r="R418" s="36"/>
      <c r="S418" s="36"/>
      <c r="T418" s="36"/>
      <c r="U418" s="36"/>
      <c r="V418" s="36"/>
      <c r="W418" s="36"/>
      <c r="X418" s="36"/>
      <c r="AJ418" s="130"/>
      <c r="AL418" s="347">
        <v>2033</v>
      </c>
      <c r="AM418" s="35" t="e">
        <f t="shared" si="73"/>
        <v>#VALUE!</v>
      </c>
      <c r="AN418" s="35" t="e">
        <f t="shared" si="74"/>
        <v>#VALUE!</v>
      </c>
      <c r="AO418" s="309"/>
      <c r="AP418" s="309">
        <v>720</v>
      </c>
      <c r="AQ418" s="310">
        <v>600</v>
      </c>
      <c r="AX418" s="1"/>
      <c r="BE418" s="1"/>
      <c r="BL418" s="1"/>
    </row>
    <row r="419" spans="1:64" ht="16.5" hidden="1" thickBot="1" x14ac:dyDescent="0.25">
      <c r="B419" s="37"/>
      <c r="C419" s="37"/>
      <c r="D419" s="37"/>
      <c r="E419" s="37"/>
      <c r="F419" s="37"/>
      <c r="G419" s="37"/>
      <c r="H419" s="76"/>
      <c r="I419" s="76"/>
      <c r="J419" s="87"/>
      <c r="K419" s="76"/>
      <c r="L419" s="76"/>
      <c r="M419" s="76"/>
      <c r="N419" s="36"/>
      <c r="O419" s="36"/>
      <c r="P419" s="36"/>
      <c r="Q419" s="36"/>
      <c r="R419" s="36"/>
      <c r="S419" s="36"/>
      <c r="T419" s="36"/>
      <c r="U419" s="36"/>
      <c r="V419" s="36"/>
      <c r="W419" s="36"/>
      <c r="X419" s="36"/>
      <c r="AJ419" s="130"/>
      <c r="AL419" s="308">
        <v>2034</v>
      </c>
      <c r="AM419" s="35" t="e">
        <f t="shared" si="73"/>
        <v>#VALUE!</v>
      </c>
      <c r="AN419" s="35" t="e">
        <f t="shared" si="74"/>
        <v>#VALUE!</v>
      </c>
      <c r="AO419" s="309"/>
      <c r="AP419" s="309">
        <v>720</v>
      </c>
      <c r="AQ419" s="310">
        <v>600</v>
      </c>
      <c r="AX419" s="1"/>
      <c r="BE419" s="1"/>
      <c r="BL419" s="1"/>
    </row>
    <row r="420" spans="1:64" ht="16.5" hidden="1" thickBot="1" x14ac:dyDescent="0.25">
      <c r="B420" s="37"/>
      <c r="C420" s="37"/>
      <c r="D420" s="37"/>
      <c r="E420" s="37"/>
      <c r="F420" s="37"/>
      <c r="G420" s="37"/>
      <c r="H420" s="76"/>
      <c r="I420" s="76"/>
      <c r="J420" s="87"/>
      <c r="K420" s="76"/>
      <c r="L420" s="76"/>
      <c r="M420" s="76"/>
      <c r="N420" s="36"/>
      <c r="O420" s="36"/>
      <c r="P420" s="36"/>
      <c r="Q420" s="36"/>
      <c r="R420" s="36"/>
      <c r="S420" s="36"/>
      <c r="T420" s="36"/>
      <c r="U420" s="36"/>
      <c r="V420" s="36"/>
      <c r="W420" s="36"/>
      <c r="X420" s="36"/>
      <c r="AJ420" s="130"/>
      <c r="AL420" s="308">
        <v>2035</v>
      </c>
      <c r="AM420" s="35" t="e">
        <f t="shared" si="73"/>
        <v>#VALUE!</v>
      </c>
      <c r="AN420" s="35" t="e">
        <f t="shared" si="74"/>
        <v>#VALUE!</v>
      </c>
      <c r="AO420" s="309"/>
      <c r="AP420" s="309">
        <v>720</v>
      </c>
      <c r="AQ420" s="310">
        <v>600</v>
      </c>
      <c r="AX420" s="1"/>
      <c r="BE420" s="1"/>
      <c r="BL420" s="1"/>
    </row>
    <row r="421" spans="1:64" ht="15.75" hidden="1" x14ac:dyDescent="0.2">
      <c r="B421" s="37"/>
      <c r="C421" s="37"/>
      <c r="D421" s="37"/>
      <c r="E421" s="37"/>
      <c r="F421" s="37"/>
      <c r="G421" s="37"/>
      <c r="H421" s="76"/>
      <c r="I421" s="76"/>
      <c r="J421" s="87"/>
      <c r="K421" s="76"/>
      <c r="L421" s="76"/>
      <c r="M421" s="76"/>
      <c r="N421" s="36"/>
      <c r="O421" s="36"/>
      <c r="P421" s="36"/>
      <c r="Q421" s="36"/>
      <c r="R421" s="36"/>
      <c r="S421" s="36"/>
      <c r="T421" s="36"/>
      <c r="U421" s="36"/>
      <c r="V421" s="36"/>
      <c r="W421" s="36"/>
      <c r="X421" s="36"/>
      <c r="AJ421" s="130"/>
      <c r="AM421" s="35"/>
      <c r="AN421" s="35"/>
      <c r="AX421" s="338">
        <v>0.25900000000000001</v>
      </c>
      <c r="BE421" s="1"/>
      <c r="BL421" s="1"/>
    </row>
    <row r="422" spans="1:64" ht="15.75" hidden="1" x14ac:dyDescent="0.2">
      <c r="B422" s="37"/>
      <c r="C422" s="37"/>
      <c r="D422" s="37"/>
      <c r="E422" s="37"/>
      <c r="F422" s="37"/>
      <c r="G422" s="37"/>
      <c r="H422" s="76"/>
      <c r="I422" s="76"/>
      <c r="J422" s="87"/>
      <c r="K422" s="76"/>
      <c r="L422" s="76"/>
      <c r="M422" s="76"/>
      <c r="N422" s="36"/>
      <c r="O422" s="36"/>
      <c r="P422" s="36"/>
      <c r="Q422" s="36"/>
      <c r="R422" s="36"/>
      <c r="S422" s="36"/>
      <c r="T422" s="36"/>
      <c r="U422" s="36"/>
      <c r="V422" s="36"/>
      <c r="W422" s="36"/>
      <c r="X422" s="36"/>
      <c r="AJ422" s="130"/>
      <c r="AM422" s="35"/>
      <c r="AN422" s="35"/>
      <c r="AX422" s="338">
        <v>0.24399999999999999</v>
      </c>
      <c r="BE422" s="1"/>
      <c r="BL422" s="1"/>
    </row>
    <row r="423" spans="1:64" ht="15.75" hidden="1" x14ac:dyDescent="0.2">
      <c r="B423" s="37"/>
      <c r="C423" s="37"/>
      <c r="D423" s="37"/>
      <c r="E423" s="37"/>
      <c r="F423" s="37"/>
      <c r="G423" s="37"/>
      <c r="H423" s="76"/>
      <c r="I423" s="76"/>
      <c r="J423" s="87"/>
      <c r="K423" s="76"/>
      <c r="L423" s="76"/>
      <c r="M423" s="76"/>
      <c r="N423" s="36"/>
      <c r="O423" s="36"/>
      <c r="P423" s="36"/>
      <c r="Q423" s="36"/>
      <c r="R423" s="36"/>
      <c r="S423" s="36"/>
      <c r="T423" s="36"/>
      <c r="U423" s="36"/>
      <c r="V423" s="36"/>
      <c r="W423" s="36"/>
      <c r="X423" s="36"/>
      <c r="AJ423" s="130"/>
      <c r="AM423" s="35"/>
      <c r="AN423" s="35"/>
      <c r="AX423" s="338">
        <v>0.22900000000000001</v>
      </c>
      <c r="BE423" s="1"/>
      <c r="BL423" s="1"/>
    </row>
    <row r="424" spans="1:64" ht="15.75" hidden="1" x14ac:dyDescent="0.2">
      <c r="B424" s="37"/>
      <c r="C424" s="37"/>
      <c r="D424" s="37"/>
      <c r="E424" s="37"/>
      <c r="F424" s="37"/>
      <c r="G424" s="37"/>
      <c r="H424" s="76"/>
      <c r="I424" s="76"/>
      <c r="J424" s="87"/>
      <c r="K424" s="76"/>
      <c r="L424" s="76"/>
      <c r="M424" s="76"/>
      <c r="N424" s="36"/>
      <c r="O424" s="36"/>
      <c r="P424" s="36"/>
      <c r="Q424" s="36"/>
      <c r="R424" s="36"/>
      <c r="S424" s="36"/>
      <c r="T424" s="36"/>
      <c r="U424" s="36"/>
      <c r="V424" s="36"/>
      <c r="W424" s="36"/>
      <c r="X424" s="36"/>
      <c r="AJ424" s="130"/>
      <c r="AM424" s="35"/>
      <c r="AN424" s="35"/>
      <c r="AX424" s="338">
        <v>0.21199999999999999</v>
      </c>
      <c r="BE424" s="1"/>
      <c r="BL424" s="1"/>
    </row>
    <row r="425" spans="1:64" hidden="1" x14ac:dyDescent="0.2">
      <c r="A425" s="477"/>
      <c r="B425" s="795"/>
      <c r="C425" s="795"/>
      <c r="D425" s="795"/>
      <c r="E425" s="795"/>
      <c r="F425" s="795"/>
      <c r="G425" s="795"/>
      <c r="H425" s="796"/>
      <c r="I425" s="796"/>
      <c r="J425" s="489"/>
      <c r="K425" s="796"/>
      <c r="L425" s="796"/>
      <c r="M425" s="795"/>
      <c r="N425" s="230"/>
      <c r="O425" s="230"/>
      <c r="P425" s="477"/>
      <c r="Q425" s="477"/>
      <c r="R425" s="230"/>
      <c r="S425" s="230"/>
      <c r="T425" s="230"/>
      <c r="U425" s="477"/>
      <c r="V425" s="477"/>
      <c r="W425" s="477"/>
      <c r="X425" s="230"/>
      <c r="Y425" s="230"/>
      <c r="Z425" s="124"/>
      <c r="AA425" s="124"/>
      <c r="AB425" s="230"/>
      <c r="AC425" s="230"/>
      <c r="AD425" s="230"/>
      <c r="AE425" s="230"/>
      <c r="AF425" s="230"/>
      <c r="AG425" s="230"/>
      <c r="AH425" s="230"/>
      <c r="AI425" s="230"/>
      <c r="AJ425" s="130"/>
      <c r="AK425" s="230"/>
      <c r="AL425" s="230"/>
      <c r="AM425" s="230"/>
      <c r="AN425" s="230"/>
      <c r="AO425" s="230"/>
      <c r="AP425" s="230"/>
      <c r="AQ425" s="230"/>
      <c r="AR425" s="130"/>
      <c r="AS425" s="130"/>
      <c r="AT425" s="130"/>
      <c r="AU425" s="130"/>
      <c r="AV425" s="130"/>
      <c r="AW425" s="130"/>
      <c r="AX425" s="338">
        <v>0.19500000000000001</v>
      </c>
      <c r="BE425" s="1"/>
      <c r="BL425" s="1"/>
    </row>
    <row r="426" spans="1:64" hidden="1" x14ac:dyDescent="0.2">
      <c r="B426" s="797"/>
      <c r="C426" s="797"/>
      <c r="D426" s="797"/>
      <c r="E426" s="797"/>
      <c r="F426" s="797"/>
      <c r="G426" s="797"/>
      <c r="H426" s="798"/>
      <c r="I426" s="798"/>
      <c r="J426" s="87"/>
      <c r="K426" s="798"/>
      <c r="L426" s="798"/>
      <c r="M426" s="798"/>
      <c r="N426" s="522"/>
      <c r="O426" s="522"/>
      <c r="P426" s="522"/>
      <c r="Q426" s="522"/>
      <c r="R426" s="522"/>
      <c r="S426" s="522"/>
      <c r="T426" s="522"/>
      <c r="U426" s="522"/>
      <c r="V426" s="522"/>
      <c r="W426" s="522"/>
      <c r="X426" s="522"/>
      <c r="AJ426" s="130"/>
      <c r="AX426" s="338">
        <v>0.17599999999999999</v>
      </c>
      <c r="BE426" s="1"/>
      <c r="BL426" s="1"/>
    </row>
    <row r="427" spans="1:64" ht="15.75" hidden="1" thickBot="1" x14ac:dyDescent="0.25">
      <c r="B427" s="797"/>
      <c r="C427" s="797"/>
      <c r="D427" s="797"/>
      <c r="E427" s="797"/>
      <c r="F427" s="797"/>
      <c r="G427" s="797"/>
      <c r="H427" s="798"/>
      <c r="I427" s="798"/>
      <c r="J427" s="87"/>
      <c r="K427" s="798"/>
      <c r="L427" s="798"/>
      <c r="M427" s="798"/>
      <c r="N427" s="522"/>
      <c r="O427" s="522"/>
      <c r="P427" s="522"/>
      <c r="Q427" s="522"/>
      <c r="R427" s="522"/>
      <c r="S427" s="522"/>
      <c r="T427" s="522"/>
      <c r="U427" s="522"/>
      <c r="V427" s="522"/>
      <c r="W427" s="522"/>
      <c r="X427" s="522"/>
      <c r="AJ427" s="130"/>
      <c r="AX427" s="338">
        <v>0.156</v>
      </c>
      <c r="BE427" s="1"/>
      <c r="BL427" s="1"/>
    </row>
    <row r="428" spans="1:64" ht="15.75" hidden="1" thickBot="1" x14ac:dyDescent="0.25">
      <c r="B428" s="797"/>
      <c r="C428" s="797"/>
      <c r="D428" s="797"/>
      <c r="E428" s="797"/>
      <c r="F428" s="797"/>
      <c r="G428" s="797"/>
      <c r="H428" s="798"/>
      <c r="I428" s="798"/>
      <c r="J428" s="87"/>
      <c r="K428" s="798"/>
      <c r="L428" s="798"/>
      <c r="M428" s="798"/>
      <c r="N428" s="522"/>
      <c r="O428" s="522"/>
      <c r="P428" s="522"/>
      <c r="Q428" s="522"/>
      <c r="R428" s="522"/>
      <c r="S428" s="522"/>
      <c r="T428" s="522"/>
      <c r="U428" s="522"/>
      <c r="V428" s="522"/>
      <c r="W428" s="522"/>
      <c r="X428" s="522"/>
      <c r="AJ428" s="130"/>
      <c r="AL428" s="800" t="s">
        <v>213</v>
      </c>
      <c r="AM428" s="801"/>
      <c r="AN428" s="801"/>
      <c r="AO428" s="801"/>
      <c r="AP428" s="802"/>
      <c r="AQ428" s="800" t="s">
        <v>236</v>
      </c>
      <c r="AR428" s="801"/>
      <c r="AS428" s="801"/>
      <c r="AT428" s="801"/>
      <c r="AU428" s="802"/>
      <c r="AV428" s="800" t="s">
        <v>231</v>
      </c>
      <c r="AW428" s="801"/>
      <c r="AX428" s="801"/>
      <c r="AY428" s="801"/>
      <c r="AZ428" s="802"/>
      <c r="BE428" s="1"/>
      <c r="BL428" s="1"/>
    </row>
    <row r="429" spans="1:64" ht="15.75" hidden="1" thickBot="1" x14ac:dyDescent="0.25">
      <c r="B429" s="797"/>
      <c r="C429" s="797"/>
      <c r="D429" s="797"/>
      <c r="E429" s="797"/>
      <c r="F429" s="797"/>
      <c r="G429" s="797"/>
      <c r="H429" s="798"/>
      <c r="I429" s="798"/>
      <c r="J429" s="87"/>
      <c r="K429" s="798"/>
      <c r="L429" s="798"/>
      <c r="M429" s="798"/>
      <c r="N429" s="522"/>
      <c r="O429" s="522"/>
      <c r="P429" s="522"/>
      <c r="Q429" s="522"/>
      <c r="R429" s="522"/>
      <c r="S429" s="522"/>
      <c r="T429" s="522"/>
      <c r="U429" s="522"/>
      <c r="V429" s="522"/>
      <c r="W429" s="522"/>
      <c r="X429" s="522"/>
      <c r="AJ429" s="130"/>
      <c r="AL429" s="803" t="s">
        <v>214</v>
      </c>
      <c r="AM429" s="804"/>
      <c r="AN429" s="804"/>
      <c r="AO429" s="804"/>
      <c r="AP429" s="805"/>
      <c r="AQ429" s="370" t="s">
        <v>227</v>
      </c>
      <c r="AR429" s="371"/>
      <c r="AS429" s="371"/>
      <c r="AT429" s="371"/>
      <c r="AU429" s="372"/>
      <c r="AV429" s="362"/>
      <c r="AW429" s="373" t="s">
        <v>190</v>
      </c>
      <c r="AX429" s="338">
        <v>0.111</v>
      </c>
      <c r="BE429" s="1"/>
      <c r="BL429" s="1"/>
    </row>
    <row r="430" spans="1:64" ht="15.75" hidden="1" thickBot="1" x14ac:dyDescent="0.25">
      <c r="B430" s="797"/>
      <c r="C430" s="797"/>
      <c r="D430" s="797"/>
      <c r="E430" s="797"/>
      <c r="F430" s="797"/>
      <c r="G430" s="797"/>
      <c r="H430" s="798"/>
      <c r="I430" s="798"/>
      <c r="J430" s="87"/>
      <c r="K430" s="798"/>
      <c r="L430" s="798"/>
      <c r="M430" s="798"/>
      <c r="N430" s="522"/>
      <c r="O430" s="522"/>
      <c r="P430" s="522"/>
      <c r="Q430" s="522"/>
      <c r="R430" s="522"/>
      <c r="S430" s="522"/>
      <c r="T430" s="522"/>
      <c r="U430" s="522"/>
      <c r="V430" s="522"/>
      <c r="W430" s="522"/>
      <c r="X430" s="522"/>
      <c r="AJ430" s="130"/>
      <c r="AL430" s="374" t="s">
        <v>190</v>
      </c>
      <c r="AM430" s="375" t="s">
        <v>215</v>
      </c>
      <c r="AN430" s="376" t="s">
        <v>226</v>
      </c>
      <c r="AO430" s="377"/>
      <c r="AP430" s="378"/>
      <c r="AQ430" s="370" t="s">
        <v>228</v>
      </c>
      <c r="AR430" s="371"/>
      <c r="AS430" s="372"/>
      <c r="AT430" s="379" t="s">
        <v>191</v>
      </c>
      <c r="AU430" s="379" t="s">
        <v>192</v>
      </c>
      <c r="AV430" s="366"/>
      <c r="AW430" s="380" t="s">
        <v>232</v>
      </c>
      <c r="AX430" s="314">
        <v>8.5999999999999993E-2</v>
      </c>
      <c r="BE430" s="1"/>
      <c r="BL430" s="1"/>
    </row>
    <row r="431" spans="1:64" hidden="1" x14ac:dyDescent="0.2">
      <c r="B431" s="797"/>
      <c r="C431" s="797"/>
      <c r="D431" s="797"/>
      <c r="E431" s="797"/>
      <c r="F431" s="797"/>
      <c r="G431" s="797"/>
      <c r="H431" s="798"/>
      <c r="I431" s="798"/>
      <c r="J431" s="87"/>
      <c r="K431" s="798"/>
      <c r="L431" s="798"/>
      <c r="M431" s="798"/>
      <c r="N431" s="522"/>
      <c r="O431" s="522"/>
      <c r="P431" s="522"/>
      <c r="Q431" s="522"/>
      <c r="R431" s="522"/>
      <c r="S431" s="522"/>
      <c r="T431" s="522"/>
      <c r="U431" s="522"/>
      <c r="V431" s="522"/>
      <c r="W431" s="522"/>
      <c r="X431" s="522"/>
      <c r="AJ431" s="130"/>
      <c r="AK431" s="1">
        <v>1</v>
      </c>
      <c r="AL431" s="381">
        <v>45</v>
      </c>
      <c r="AM431" s="382">
        <v>19.29</v>
      </c>
      <c r="AN431" s="382"/>
      <c r="AO431" s="382">
        <v>27.43</v>
      </c>
      <c r="AP431" s="348"/>
      <c r="AQ431" s="383" t="s">
        <v>229</v>
      </c>
      <c r="AR431" s="128"/>
      <c r="AS431" s="384"/>
      <c r="AT431" s="385"/>
      <c r="AU431" s="385"/>
      <c r="AV431" s="366"/>
      <c r="AW431" s="380" t="s">
        <v>233</v>
      </c>
      <c r="AX431" s="330">
        <v>0.06</v>
      </c>
      <c r="AY431" s="128" t="s">
        <v>223</v>
      </c>
      <c r="BE431" s="1"/>
      <c r="BL431" s="1"/>
    </row>
    <row r="432" spans="1:64" ht="15.75" hidden="1" thickBot="1" x14ac:dyDescent="0.25">
      <c r="B432" s="797"/>
      <c r="C432" s="797"/>
      <c r="D432" s="797"/>
      <c r="E432" s="797"/>
      <c r="F432" s="797"/>
      <c r="G432" s="797"/>
      <c r="H432" s="798"/>
      <c r="I432" s="798"/>
      <c r="J432" s="87"/>
      <c r="K432" s="798"/>
      <c r="L432" s="798"/>
      <c r="M432" s="798"/>
      <c r="N432" s="522"/>
      <c r="O432" s="522"/>
      <c r="P432" s="522"/>
      <c r="Q432" s="522"/>
      <c r="R432" s="522"/>
      <c r="S432" s="522"/>
      <c r="T432" s="522"/>
      <c r="U432" s="522"/>
      <c r="V432" s="522"/>
      <c r="W432" s="522"/>
      <c r="X432" s="522"/>
      <c r="AJ432" s="130"/>
      <c r="AK432" s="1">
        <v>2</v>
      </c>
      <c r="AL432" s="386">
        <v>46</v>
      </c>
      <c r="AM432" s="387">
        <v>19</v>
      </c>
      <c r="AN432" s="387"/>
      <c r="AO432" s="387">
        <v>26.98</v>
      </c>
      <c r="AP432" s="348"/>
      <c r="AQ432" s="388" t="s">
        <v>230</v>
      </c>
      <c r="AR432" s="389"/>
      <c r="AS432" s="390"/>
      <c r="AT432" s="391"/>
      <c r="AU432" s="391"/>
      <c r="AV432" s="365"/>
      <c r="AW432" s="392">
        <v>38534</v>
      </c>
      <c r="AX432" s="314">
        <v>3.1E-2</v>
      </c>
      <c r="BE432" s="1"/>
      <c r="BL432" s="1"/>
    </row>
    <row r="433" spans="1:64" ht="15.75" hidden="1" thickBot="1" x14ac:dyDescent="0.25">
      <c r="B433" s="797"/>
      <c r="C433" s="797"/>
      <c r="D433" s="797"/>
      <c r="E433" s="797"/>
      <c r="F433" s="797"/>
      <c r="G433" s="797"/>
      <c r="H433" s="798"/>
      <c r="I433" s="798"/>
      <c r="J433" s="87"/>
      <c r="K433" s="798"/>
      <c r="L433" s="798"/>
      <c r="M433" s="798"/>
      <c r="N433" s="522"/>
      <c r="O433" s="522"/>
      <c r="P433" s="522"/>
      <c r="Q433" s="522"/>
      <c r="R433" s="522"/>
      <c r="S433" s="522"/>
      <c r="T433" s="522"/>
      <c r="U433" s="522"/>
      <c r="V433" s="522"/>
      <c r="W433" s="522"/>
      <c r="X433" s="522"/>
      <c r="AJ433" s="130"/>
      <c r="AK433" s="1">
        <v>3</v>
      </c>
      <c r="AL433" s="386">
        <v>47</v>
      </c>
      <c r="AM433" s="387">
        <v>18.690000000000001</v>
      </c>
      <c r="AN433" s="387"/>
      <c r="AO433" s="387">
        <v>26.52</v>
      </c>
      <c r="AP433" s="348"/>
      <c r="AQ433" s="362">
        <v>18</v>
      </c>
      <c r="AR433" s="344"/>
      <c r="AS433" s="346"/>
      <c r="AT433" s="393"/>
      <c r="AU433" s="394">
        <v>0.32100000000000001</v>
      </c>
      <c r="AV433" s="373" t="s">
        <v>206</v>
      </c>
      <c r="AW433" s="395" t="s">
        <v>191</v>
      </c>
      <c r="AX433" s="336">
        <v>0</v>
      </c>
      <c r="BE433" s="1"/>
      <c r="BL433" s="1"/>
    </row>
    <row r="434" spans="1:64" ht="15.75" hidden="1" thickBot="1" x14ac:dyDescent="0.25">
      <c r="B434" s="797"/>
      <c r="C434" s="797"/>
      <c r="D434" s="797"/>
      <c r="E434" s="797"/>
      <c r="F434" s="797"/>
      <c r="G434" s="797"/>
      <c r="H434" s="798"/>
      <c r="I434" s="798"/>
      <c r="J434" s="87"/>
      <c r="K434" s="798"/>
      <c r="L434" s="798"/>
      <c r="M434" s="798"/>
      <c r="N434" s="522"/>
      <c r="O434" s="522"/>
      <c r="P434" s="522"/>
      <c r="Q434" s="522"/>
      <c r="R434" s="522"/>
      <c r="S434" s="522"/>
      <c r="T434" s="522"/>
      <c r="U434" s="522"/>
      <c r="V434" s="522"/>
      <c r="W434" s="522"/>
      <c r="X434" s="522"/>
      <c r="AJ434" s="130"/>
      <c r="AK434" s="1">
        <v>4</v>
      </c>
      <c r="AL434" s="386">
        <v>48</v>
      </c>
      <c r="AM434" s="387">
        <v>18.37</v>
      </c>
      <c r="AN434" s="387"/>
      <c r="AO434" s="387">
        <v>26.06</v>
      </c>
      <c r="AP434" s="348"/>
      <c r="AQ434" s="366">
        <v>17</v>
      </c>
      <c r="AR434" s="347"/>
      <c r="AS434" s="348"/>
      <c r="AT434" s="396"/>
      <c r="AU434" s="397">
        <v>0.31</v>
      </c>
      <c r="AV434" s="398">
        <v>2013</v>
      </c>
      <c r="AW434" s="399">
        <v>55.5</v>
      </c>
      <c r="AX434" s="400">
        <v>45.5</v>
      </c>
      <c r="BE434" s="1"/>
      <c r="BL434" s="1"/>
    </row>
    <row r="435" spans="1:64" hidden="1" x14ac:dyDescent="0.2">
      <c r="B435" s="797"/>
      <c r="C435" s="797"/>
      <c r="D435" s="797"/>
      <c r="E435" s="797"/>
      <c r="F435" s="797"/>
      <c r="G435" s="797"/>
      <c r="H435" s="798"/>
      <c r="I435" s="798"/>
      <c r="J435" s="87"/>
      <c r="K435" s="798"/>
      <c r="L435" s="798"/>
      <c r="M435" s="798"/>
      <c r="N435" s="522"/>
      <c r="O435" s="522"/>
      <c r="P435" s="522"/>
      <c r="Q435" s="522"/>
      <c r="R435" s="522"/>
      <c r="S435" s="522"/>
      <c r="T435" s="522"/>
      <c r="U435" s="522"/>
      <c r="V435" s="522"/>
      <c r="W435" s="522"/>
      <c r="X435" s="522"/>
      <c r="AJ435" s="130"/>
      <c r="AK435" s="1">
        <v>5</v>
      </c>
      <c r="AL435" s="386">
        <v>49</v>
      </c>
      <c r="AM435" s="387">
        <v>18.059999999999999</v>
      </c>
      <c r="AN435" s="387"/>
      <c r="AO435" s="387">
        <v>25.59</v>
      </c>
      <c r="AP435" s="348"/>
      <c r="AQ435" s="366">
        <v>16</v>
      </c>
      <c r="AR435" s="347"/>
      <c r="AS435" s="348"/>
      <c r="AT435" s="396"/>
      <c r="AU435" s="397">
        <v>0.29799999999999999</v>
      </c>
      <c r="AV435" s="401">
        <v>2014</v>
      </c>
      <c r="AW435" s="402">
        <v>56</v>
      </c>
      <c r="AX435" s="321" t="s">
        <v>192</v>
      </c>
      <c r="AZ435" s="344" t="s">
        <v>274</v>
      </c>
      <c r="BA435" s="345"/>
      <c r="BB435" s="345"/>
      <c r="BC435" s="345"/>
      <c r="BD435" s="346"/>
      <c r="BE435" s="1"/>
      <c r="BL435" s="1"/>
    </row>
    <row r="436" spans="1:64" hidden="1" x14ac:dyDescent="0.2">
      <c r="B436" s="797"/>
      <c r="C436" s="797"/>
      <c r="D436" s="797"/>
      <c r="E436" s="797"/>
      <c r="F436" s="797"/>
      <c r="G436" s="797"/>
      <c r="H436" s="798"/>
      <c r="I436" s="798"/>
      <c r="J436" s="87"/>
      <c r="K436" s="798"/>
      <c r="L436" s="798"/>
      <c r="M436" s="798"/>
      <c r="N436" s="522"/>
      <c r="O436" s="522"/>
      <c r="P436" s="522"/>
      <c r="Q436" s="522"/>
      <c r="R436" s="522"/>
      <c r="S436" s="522"/>
      <c r="T436" s="522"/>
      <c r="U436" s="522"/>
      <c r="V436" s="522"/>
      <c r="W436" s="522"/>
      <c r="X436" s="522"/>
      <c r="AJ436" s="130"/>
      <c r="AK436" s="1">
        <v>6</v>
      </c>
      <c r="AL436" s="386">
        <v>50</v>
      </c>
      <c r="AM436" s="387">
        <v>17.739999999999998</v>
      </c>
      <c r="AN436" s="387"/>
      <c r="AO436" s="387">
        <v>25.12</v>
      </c>
      <c r="AP436" s="348"/>
      <c r="AQ436" s="366">
        <v>15</v>
      </c>
      <c r="AR436" s="347"/>
      <c r="AS436" s="348"/>
      <c r="AT436" s="396"/>
      <c r="AU436" s="397">
        <v>0.28599999999999998</v>
      </c>
      <c r="AV436" s="401">
        <v>2015</v>
      </c>
      <c r="AW436" s="402">
        <v>56.5</v>
      </c>
      <c r="AX436" s="324"/>
      <c r="AY436" s="128" t="s">
        <v>221</v>
      </c>
      <c r="AZ436" s="347" t="s">
        <v>275</v>
      </c>
      <c r="BD436" s="348"/>
      <c r="BE436" s="1"/>
      <c r="BL436" s="1"/>
    </row>
    <row r="437" spans="1:64" hidden="1" x14ac:dyDescent="0.2">
      <c r="B437" s="797"/>
      <c r="C437" s="797"/>
      <c r="D437" s="797"/>
      <c r="E437" s="797"/>
      <c r="F437" s="797"/>
      <c r="G437" s="797"/>
      <c r="H437" s="798"/>
      <c r="I437" s="798"/>
      <c r="J437" s="87"/>
      <c r="K437" s="798"/>
      <c r="L437" s="798"/>
      <c r="M437" s="798"/>
      <c r="N437" s="522"/>
      <c r="O437" s="522"/>
      <c r="P437" s="522"/>
      <c r="Q437" s="522"/>
      <c r="R437" s="522"/>
      <c r="S437" s="522"/>
      <c r="T437" s="522"/>
      <c r="U437" s="522"/>
      <c r="V437" s="522"/>
      <c r="W437" s="522"/>
      <c r="X437" s="522"/>
      <c r="AJ437" s="130"/>
      <c r="AK437" s="1">
        <v>7</v>
      </c>
      <c r="AL437" s="386">
        <v>51</v>
      </c>
      <c r="AM437" s="387">
        <v>17.399999999999999</v>
      </c>
      <c r="AN437" s="387"/>
      <c r="AO437" s="387">
        <v>24.64</v>
      </c>
      <c r="AP437" s="348"/>
      <c r="AQ437" s="366">
        <v>14</v>
      </c>
      <c r="AR437" s="347"/>
      <c r="AS437" s="348"/>
      <c r="AT437" s="396"/>
      <c r="AU437" s="397">
        <v>0.27400000000000002</v>
      </c>
      <c r="AV437" s="401">
        <v>2016</v>
      </c>
      <c r="AW437" s="402">
        <v>57</v>
      </c>
      <c r="AX437" s="314"/>
      <c r="AZ437" s="347" t="s">
        <v>276</v>
      </c>
      <c r="BD437" s="348"/>
      <c r="BE437" s="1"/>
      <c r="BL437" s="1"/>
    </row>
    <row r="438" spans="1:64" ht="15.75" hidden="1" thickBot="1" x14ac:dyDescent="0.25">
      <c r="B438" s="797"/>
      <c r="C438" s="797"/>
      <c r="D438" s="797"/>
      <c r="E438" s="797"/>
      <c r="F438" s="797"/>
      <c r="G438" s="797"/>
      <c r="H438" s="798"/>
      <c r="I438" s="798"/>
      <c r="J438" s="87"/>
      <c r="K438" s="798"/>
      <c r="L438" s="798"/>
      <c r="M438" s="798"/>
      <c r="N438" s="522"/>
      <c r="O438" s="522"/>
      <c r="P438" s="522"/>
      <c r="Q438" s="522"/>
      <c r="R438" s="522"/>
      <c r="S438" s="522"/>
      <c r="T438" s="522"/>
      <c r="U438" s="522"/>
      <c r="V438" s="522"/>
      <c r="W438" s="522"/>
      <c r="X438" s="522"/>
      <c r="AJ438" s="130"/>
      <c r="AK438" s="1">
        <v>8</v>
      </c>
      <c r="AL438" s="386">
        <v>52</v>
      </c>
      <c r="AM438" s="387">
        <v>17.07</v>
      </c>
      <c r="AN438" s="387"/>
      <c r="AO438" s="387">
        <v>24.15</v>
      </c>
      <c r="AP438" s="348"/>
      <c r="AQ438" s="366">
        <v>13</v>
      </c>
      <c r="AR438" s="347"/>
      <c r="AS438" s="348"/>
      <c r="AT438" s="396"/>
      <c r="AU438" s="397">
        <v>0.26100000000000001</v>
      </c>
      <c r="AV438" s="401">
        <v>2017</v>
      </c>
      <c r="AW438" s="402">
        <v>57.5</v>
      </c>
      <c r="AX438" s="314"/>
      <c r="AZ438" s="349" t="str">
        <f>+O38</f>
        <v/>
      </c>
      <c r="BA438" s="350" t="str">
        <f>+O36</f>
        <v/>
      </c>
      <c r="BB438" s="309"/>
      <c r="BC438" s="309"/>
      <c r="BD438" s="310"/>
      <c r="BE438" s="1"/>
      <c r="BL438" s="1"/>
    </row>
    <row r="439" spans="1:64" hidden="1" x14ac:dyDescent="0.2">
      <c r="A439"/>
      <c r="B439"/>
      <c r="C439"/>
      <c r="D439"/>
      <c r="E439"/>
      <c r="F439"/>
      <c r="G439"/>
      <c r="H439"/>
      <c r="I439"/>
      <c r="J439"/>
      <c r="K439"/>
      <c r="L439"/>
      <c r="M439"/>
      <c r="N439"/>
      <c r="O439"/>
      <c r="P439"/>
      <c r="Q439"/>
      <c r="R439"/>
      <c r="S439"/>
      <c r="T439"/>
      <c r="U439"/>
      <c r="V439"/>
      <c r="W439"/>
      <c r="X439"/>
      <c r="AJ439" s="130"/>
      <c r="AK439" s="1">
        <v>9</v>
      </c>
      <c r="AL439" s="386">
        <v>53</v>
      </c>
      <c r="AM439" s="387">
        <v>16.73</v>
      </c>
      <c r="AN439" s="387"/>
      <c r="AO439" s="387">
        <v>23.66</v>
      </c>
      <c r="AP439" s="348"/>
      <c r="AQ439" s="366">
        <v>12</v>
      </c>
      <c r="AR439" s="347"/>
      <c r="AS439" s="348"/>
      <c r="AT439" s="396"/>
      <c r="AU439" s="397">
        <v>0.247</v>
      </c>
      <c r="AV439" s="401">
        <v>2018</v>
      </c>
      <c r="AW439" s="402">
        <v>58</v>
      </c>
      <c r="AX439" s="314"/>
      <c r="AZ439" s="351" t="s">
        <v>252</v>
      </c>
      <c r="BA439" s="352" t="s">
        <v>253</v>
      </c>
      <c r="BB439" s="352" t="s">
        <v>254</v>
      </c>
      <c r="BC439" s="352" t="s">
        <v>255</v>
      </c>
      <c r="BD439" s="353" t="s">
        <v>255</v>
      </c>
      <c r="BE439" s="1"/>
      <c r="BL439" s="1"/>
    </row>
    <row r="440" spans="1:64" hidden="1" x14ac:dyDescent="0.25">
      <c r="B440"/>
      <c r="C440"/>
      <c r="D440"/>
      <c r="E440"/>
      <c r="F440"/>
      <c r="G440"/>
      <c r="H440"/>
      <c r="I440"/>
      <c r="J440"/>
      <c r="K440"/>
      <c r="L440"/>
      <c r="M440"/>
      <c r="N440"/>
      <c r="O440"/>
      <c r="P440"/>
      <c r="Q440"/>
      <c r="R440"/>
      <c r="S440"/>
      <c r="T440"/>
      <c r="U440"/>
      <c r="V440"/>
      <c r="W440"/>
      <c r="X440"/>
      <c r="AJ440" s="130"/>
      <c r="AK440" s="1">
        <v>10</v>
      </c>
      <c r="AL440" s="386">
        <v>54</v>
      </c>
      <c r="AM440" s="387">
        <v>16.38</v>
      </c>
      <c r="AN440" s="387"/>
      <c r="AO440" s="387">
        <v>23.16</v>
      </c>
      <c r="AP440" s="348"/>
      <c r="AQ440" s="366">
        <v>11</v>
      </c>
      <c r="AR440" s="347"/>
      <c r="AS440" s="348"/>
      <c r="AT440" s="396"/>
      <c r="AU440" s="397">
        <v>0.23300000000000001</v>
      </c>
      <c r="AV440" s="401">
        <v>2019</v>
      </c>
      <c r="AW440" s="402">
        <v>58.5</v>
      </c>
      <c r="AX440" s="314"/>
      <c r="AZ440" s="403" t="e">
        <f>IF(OR(MONTH(F22) &lt; MONTH(O38),AND(MONTH(F22)=MONTH(O38),DAY(F22)&lt;=DAY(O38))),YEAR(O38)-YEAR(F22),YEAR(O38)-YEAR(F22)-1)</f>
        <v>#VALUE!</v>
      </c>
      <c r="BA440" s="355" t="e">
        <f>IF(OR(MONTH(F22) &lt; MONTH(O36),AND(MONTH(F22)=MONTH(O36),DAY(F22)&lt;=DAY(O36))),YEAR(O36)-YEAR(F22),YEAR(O36)-YEAR(F22)-1)</f>
        <v>#VALUE!</v>
      </c>
      <c r="BB440" s="355"/>
      <c r="BC440" s="356" t="s">
        <v>256</v>
      </c>
      <c r="BD440" s="357" t="s">
        <v>257</v>
      </c>
      <c r="BE440" s="1"/>
      <c r="BL440" s="1"/>
    </row>
    <row r="441" spans="1:64" hidden="1" x14ac:dyDescent="0.2">
      <c r="B441"/>
      <c r="C441"/>
      <c r="D441"/>
      <c r="E441"/>
      <c r="F441"/>
      <c r="G441"/>
      <c r="H441"/>
      <c r="I441"/>
      <c r="J441"/>
      <c r="K441"/>
      <c r="L441"/>
      <c r="M441"/>
      <c r="N441"/>
      <c r="O441"/>
      <c r="P441"/>
      <c r="Q441"/>
      <c r="R441"/>
      <c r="S441"/>
      <c r="T441"/>
      <c r="U441"/>
      <c r="V441"/>
      <c r="W441"/>
      <c r="X441"/>
      <c r="AJ441" s="130"/>
      <c r="AK441" s="1">
        <v>11</v>
      </c>
      <c r="AL441" s="386">
        <v>55</v>
      </c>
      <c r="AM441" s="387">
        <v>16.03</v>
      </c>
      <c r="AN441" s="387"/>
      <c r="AO441" s="387">
        <v>22.66</v>
      </c>
      <c r="AP441" s="348"/>
      <c r="AQ441" s="366">
        <v>10</v>
      </c>
      <c r="AR441" s="347"/>
      <c r="AS441" s="348"/>
      <c r="AT441" s="396"/>
      <c r="AU441" s="397">
        <v>0.218</v>
      </c>
      <c r="AV441" s="401">
        <v>2020</v>
      </c>
      <c r="AW441" s="402">
        <v>59</v>
      </c>
      <c r="AX441" s="314"/>
      <c r="AZ441" s="354" t="e">
        <f>IF(DAY(F22)&lt;=DAY(O38),IF(MONTH(F22)&lt;=MONTH(O38),MONTH(O38)-MONTH(F22),MONTH(O38)-MONTH(F22)+12),IF(MONTH(F22)&lt;MONTH(O38),MONTH(O38)-MONTH(F22)-1,MONTH(O38)-MONTH(F22)+11))</f>
        <v>#VALUE!</v>
      </c>
      <c r="BA441" s="355" t="e">
        <f>IF(DAY(F22)&lt;=DAY(O36),IF(MONTH(F22)&lt;=MONTH(O36),MONTH(O36)-MONTH(F22),MONTH(O36)-MONTH(F22)+12),IF(MONTH(F22)&lt;MONTH(O36),MONTH(O36)-MONTH(F22)-1,MONTH(O36)-MONTH(F22)+11))</f>
        <v>#VALUE!</v>
      </c>
      <c r="BB441" s="355"/>
      <c r="BC441" s="356" t="s">
        <v>190</v>
      </c>
      <c r="BD441" s="357" t="s">
        <v>190</v>
      </c>
      <c r="BE441" s="1"/>
      <c r="BL441" s="1"/>
    </row>
    <row r="442" spans="1:64" hidden="1" x14ac:dyDescent="0.2">
      <c r="B442"/>
      <c r="C442"/>
      <c r="D442"/>
      <c r="E442"/>
      <c r="F442"/>
      <c r="G442"/>
      <c r="H442"/>
      <c r="I442"/>
      <c r="J442"/>
      <c r="K442"/>
      <c r="L442"/>
      <c r="M442"/>
      <c r="N442"/>
      <c r="O442"/>
      <c r="P442"/>
      <c r="Q442"/>
      <c r="R442"/>
      <c r="S442"/>
      <c r="T442"/>
      <c r="U442"/>
      <c r="V442"/>
      <c r="W442"/>
      <c r="X442"/>
      <c r="AJ442" s="130"/>
      <c r="AK442" s="1">
        <v>12</v>
      </c>
      <c r="AL442" s="386">
        <v>56</v>
      </c>
      <c r="AM442" s="387">
        <v>15.68</v>
      </c>
      <c r="AN442" s="387"/>
      <c r="AO442" s="387">
        <v>22.15</v>
      </c>
      <c r="AP442" s="348"/>
      <c r="AQ442" s="366">
        <v>9</v>
      </c>
      <c r="AR442" s="347"/>
      <c r="AS442" s="348"/>
      <c r="AT442" s="396"/>
      <c r="AU442" s="397">
        <v>0.20200000000000001</v>
      </c>
      <c r="AV442" s="401">
        <v>2021</v>
      </c>
      <c r="AW442" s="402">
        <v>59.5</v>
      </c>
      <c r="AX442" s="314"/>
      <c r="AZ442" s="358" t="e">
        <f>AZ440+AZ441/12</f>
        <v>#VALUE!</v>
      </c>
      <c r="BA442" s="356" t="e">
        <f>BA440+BA441/12</f>
        <v>#VALUE!</v>
      </c>
      <c r="BB442" s="356">
        <f>DGET(AL455:AO478,"ORIO",A480:AL481)</f>
        <v>64.5</v>
      </c>
      <c r="BC442" s="356" t="e">
        <f>BB442-AZ442</f>
        <v>#VALUE!</v>
      </c>
      <c r="BD442" s="357" t="e">
        <f>BB442-BA442</f>
        <v>#VALUE!</v>
      </c>
      <c r="BE442" s="1"/>
      <c r="BL442" s="1"/>
    </row>
    <row r="443" spans="1:64" hidden="1" x14ac:dyDescent="0.2">
      <c r="B443"/>
      <c r="C443"/>
      <c r="D443"/>
      <c r="E443"/>
      <c r="F443"/>
      <c r="G443"/>
      <c r="H443"/>
      <c r="I443"/>
      <c r="J443"/>
      <c r="K443"/>
      <c r="L443"/>
      <c r="M443"/>
      <c r="N443"/>
      <c r="O443"/>
      <c r="P443"/>
      <c r="Q443"/>
      <c r="R443"/>
      <c r="S443"/>
      <c r="T443"/>
      <c r="U443"/>
      <c r="V443"/>
      <c r="W443"/>
      <c r="X443"/>
      <c r="AJ443" s="130"/>
      <c r="AK443" s="1">
        <v>13</v>
      </c>
      <c r="AL443" s="386">
        <v>57</v>
      </c>
      <c r="AM443" s="387">
        <v>15.32</v>
      </c>
      <c r="AN443" s="387"/>
      <c r="AO443" s="387">
        <v>21.64</v>
      </c>
      <c r="AP443" s="348"/>
      <c r="AQ443" s="404">
        <v>8</v>
      </c>
      <c r="AR443" s="405"/>
      <c r="AS443" s="406"/>
      <c r="AT443" s="407">
        <v>0.34</v>
      </c>
      <c r="AU443" s="408">
        <v>0.186</v>
      </c>
      <c r="AV443" s="409">
        <v>2022</v>
      </c>
      <c r="AW443" s="402">
        <v>60</v>
      </c>
      <c r="AX443" s="314"/>
      <c r="AZ443" s="307"/>
      <c r="BA443"/>
      <c r="BB443"/>
      <c r="BC443" s="356" t="s">
        <v>190</v>
      </c>
      <c r="BD443" s="357" t="s">
        <v>190</v>
      </c>
      <c r="BE443" s="1"/>
      <c r="BL443" s="1"/>
    </row>
    <row r="444" spans="1:64" hidden="1" x14ac:dyDescent="0.2">
      <c r="B444" s="797"/>
      <c r="C444" s="797"/>
      <c r="D444" s="797"/>
      <c r="E444" s="797"/>
      <c r="F444" s="797"/>
      <c r="G444" s="797"/>
      <c r="H444" s="798"/>
      <c r="I444" s="798"/>
      <c r="J444" s="87"/>
      <c r="K444" s="798"/>
      <c r="L444" s="798"/>
      <c r="M444" s="798"/>
      <c r="N444" s="522"/>
      <c r="O444" s="522"/>
      <c r="P444" s="522"/>
      <c r="Q444" s="522"/>
      <c r="R444" s="522"/>
      <c r="S444" s="522"/>
      <c r="T444" s="522"/>
      <c r="U444" s="522"/>
      <c r="V444" s="522"/>
      <c r="W444" s="522"/>
      <c r="X444" s="522"/>
      <c r="AJ444" s="130"/>
      <c r="AK444" s="1">
        <v>14</v>
      </c>
      <c r="AL444" s="386">
        <v>58</v>
      </c>
      <c r="AM444" s="387">
        <v>14.96</v>
      </c>
      <c r="AN444" s="387"/>
      <c r="AO444" s="387">
        <v>21.13</v>
      </c>
      <c r="AP444" s="348"/>
      <c r="AQ444" s="404">
        <v>7</v>
      </c>
      <c r="AR444" s="405"/>
      <c r="AS444" s="406"/>
      <c r="AT444" s="407">
        <v>0.309</v>
      </c>
      <c r="AU444" s="408">
        <v>0.16800000000000001</v>
      </c>
      <c r="AV444" s="409">
        <v>2023</v>
      </c>
      <c r="AW444" s="410">
        <v>60</v>
      </c>
      <c r="AX444" s="314"/>
      <c r="AZ444" s="307"/>
      <c r="BA444"/>
      <c r="BB444"/>
      <c r="BC444" s="356" t="e">
        <f>TRUNC(BC442)</f>
        <v>#VALUE!</v>
      </c>
      <c r="BD444" s="357" t="e">
        <f>TRUNC(BD442)</f>
        <v>#VALUE!</v>
      </c>
      <c r="BE444" s="1"/>
      <c r="BL444" s="1"/>
    </row>
    <row r="445" spans="1:64" hidden="1" x14ac:dyDescent="0.2">
      <c r="B445" s="797"/>
      <c r="C445" s="797"/>
      <c r="D445" s="797"/>
      <c r="E445" s="797"/>
      <c r="F445" s="797"/>
      <c r="G445" s="797"/>
      <c r="H445" s="798"/>
      <c r="I445" s="798"/>
      <c r="J445" s="87"/>
      <c r="K445" s="798"/>
      <c r="L445" s="798"/>
      <c r="M445" s="798"/>
      <c r="N445" s="522"/>
      <c r="O445" s="522"/>
      <c r="P445" s="522"/>
      <c r="Q445" s="522"/>
      <c r="R445" s="522"/>
      <c r="S445" s="522"/>
      <c r="T445" s="522"/>
      <c r="U445" s="522"/>
      <c r="V445" s="522"/>
      <c r="W445" s="522"/>
      <c r="X445" s="522"/>
      <c r="AJ445" s="130"/>
      <c r="AK445" s="1">
        <v>15</v>
      </c>
      <c r="AL445" s="386">
        <v>59</v>
      </c>
      <c r="AM445" s="387">
        <v>14.6</v>
      </c>
      <c r="AN445" s="387"/>
      <c r="AO445" s="387">
        <v>20.61</v>
      </c>
      <c r="AP445" s="348"/>
      <c r="AQ445" s="404">
        <v>6</v>
      </c>
      <c r="AR445" s="405"/>
      <c r="AS445" s="406"/>
      <c r="AT445" s="407">
        <v>0.27600000000000002</v>
      </c>
      <c r="AU445" s="408">
        <v>0.14799999999999999</v>
      </c>
      <c r="AV445" s="409">
        <v>2024</v>
      </c>
      <c r="AW445" s="410">
        <v>60</v>
      </c>
      <c r="AX445" s="314"/>
      <c r="AZ445" s="307"/>
      <c r="BA445"/>
      <c r="BB445"/>
      <c r="BC445" s="356" t="s">
        <v>190</v>
      </c>
      <c r="BD445" s="357" t="s">
        <v>190</v>
      </c>
      <c r="BE445" s="1"/>
      <c r="BL445" s="1"/>
    </row>
    <row r="446" spans="1:64" ht="15.75" hidden="1" thickBot="1" x14ac:dyDescent="0.25">
      <c r="B446" s="797"/>
      <c r="C446" s="797"/>
      <c r="D446" s="797"/>
      <c r="E446" s="797"/>
      <c r="F446" s="797"/>
      <c r="G446" s="797"/>
      <c r="H446" s="798"/>
      <c r="I446" s="798"/>
      <c r="J446" s="87"/>
      <c r="K446" s="798"/>
      <c r="L446" s="798"/>
      <c r="M446" s="798"/>
      <c r="N446" s="522"/>
      <c r="O446" s="522"/>
      <c r="P446" s="522"/>
      <c r="Q446" s="522"/>
      <c r="R446" s="522"/>
      <c r="S446" s="522"/>
      <c r="T446" s="522"/>
      <c r="U446" s="522"/>
      <c r="V446" s="522"/>
      <c r="W446" s="522"/>
      <c r="X446" s="522"/>
      <c r="AJ446" s="130"/>
      <c r="AK446" s="1">
        <v>16</v>
      </c>
      <c r="AL446" s="386">
        <v>60</v>
      </c>
      <c r="AM446" s="387">
        <v>14.24</v>
      </c>
      <c r="AN446" s="387"/>
      <c r="AO446" s="387">
        <v>20.09</v>
      </c>
      <c r="AP446" s="348"/>
      <c r="AQ446" s="404">
        <v>5</v>
      </c>
      <c r="AR446" s="405"/>
      <c r="AS446" s="406"/>
      <c r="AT446" s="407">
        <v>0.23899999999999999</v>
      </c>
      <c r="AU446" s="408">
        <v>0.128</v>
      </c>
      <c r="AV446" s="409">
        <v>2025</v>
      </c>
      <c r="AW446" s="410">
        <v>60</v>
      </c>
      <c r="AX446" s="342"/>
      <c r="AY446" s="128" t="s">
        <v>222</v>
      </c>
      <c r="AZ446" s="170"/>
      <c r="BA446" s="359"/>
      <c r="BB446" s="359"/>
      <c r="BC446" s="360" t="e">
        <f>BC444+1</f>
        <v>#VALUE!</v>
      </c>
      <c r="BD446" s="361" t="e">
        <f>BD444+1</f>
        <v>#VALUE!</v>
      </c>
      <c r="BE446" s="1"/>
      <c r="BL446" s="1"/>
    </row>
    <row r="447" spans="1:64" hidden="1" x14ac:dyDescent="0.2">
      <c r="B447" s="797"/>
      <c r="C447" s="797"/>
      <c r="D447" s="797"/>
      <c r="E447" s="797"/>
      <c r="F447" s="797"/>
      <c r="G447" s="797"/>
      <c r="H447" s="798"/>
      <c r="I447" s="798"/>
      <c r="J447" s="87"/>
      <c r="K447" s="798"/>
      <c r="L447" s="798"/>
      <c r="M447" s="798"/>
      <c r="N447" s="522"/>
      <c r="O447" s="522"/>
      <c r="P447" s="522"/>
      <c r="Q447" s="522"/>
      <c r="R447" s="522"/>
      <c r="S447" s="522"/>
      <c r="T447" s="522"/>
      <c r="U447" s="522"/>
      <c r="V447" s="522"/>
      <c r="W447" s="522"/>
      <c r="X447" s="522"/>
      <c r="AJ447" s="130"/>
      <c r="AK447" s="1">
        <v>17</v>
      </c>
      <c r="AL447" s="386">
        <v>61</v>
      </c>
      <c r="AM447" s="387">
        <v>13.87</v>
      </c>
      <c r="AN447" s="387"/>
      <c r="AO447" s="387">
        <v>19.57</v>
      </c>
      <c r="AP447" s="348"/>
      <c r="AQ447" s="404">
        <v>4</v>
      </c>
      <c r="AR447" s="405"/>
      <c r="AS447" s="406"/>
      <c r="AT447" s="407">
        <v>0.19900000000000001</v>
      </c>
      <c r="AU447" s="408">
        <v>0.106</v>
      </c>
      <c r="AV447" s="409">
        <v>2026</v>
      </c>
      <c r="AW447" s="410">
        <v>60</v>
      </c>
      <c r="AX447" s="314"/>
      <c r="BE447" s="1"/>
      <c r="BL447" s="1"/>
    </row>
    <row r="448" spans="1:64" hidden="1" x14ac:dyDescent="0.2">
      <c r="B448"/>
      <c r="C448"/>
      <c r="D448"/>
      <c r="E448"/>
      <c r="F448"/>
      <c r="G448"/>
      <c r="H448"/>
      <c r="I448"/>
      <c r="J448"/>
      <c r="K448"/>
      <c r="L448"/>
      <c r="M448"/>
      <c r="N448"/>
      <c r="O448"/>
      <c r="P448"/>
      <c r="Q448"/>
      <c r="R448"/>
      <c r="S448"/>
      <c r="T448"/>
      <c r="U448"/>
      <c r="V448"/>
      <c r="W448"/>
      <c r="X448"/>
      <c r="AJ448" s="130"/>
      <c r="AK448" s="1">
        <v>18</v>
      </c>
      <c r="AL448" s="386">
        <v>62</v>
      </c>
      <c r="AM448" s="387">
        <v>13.49</v>
      </c>
      <c r="AN448" s="387"/>
      <c r="AO448" s="387">
        <v>19.04</v>
      </c>
      <c r="AP448" s="348"/>
      <c r="AQ448" s="404">
        <v>3</v>
      </c>
      <c r="AR448" s="405"/>
      <c r="AS448" s="406"/>
      <c r="AT448" s="407">
        <v>0.156</v>
      </c>
      <c r="AU448" s="408">
        <v>8.2000000000000003E-2</v>
      </c>
      <c r="AV448" s="409">
        <v>2027</v>
      </c>
      <c r="AW448" s="410">
        <v>60</v>
      </c>
      <c r="AX448" s="314"/>
      <c r="BE448" s="1"/>
      <c r="BL448" s="1"/>
    </row>
    <row r="449" spans="2:64" hidden="1" x14ac:dyDescent="0.2">
      <c r="B449"/>
      <c r="C449"/>
      <c r="D449"/>
      <c r="E449"/>
      <c r="F449"/>
      <c r="G449"/>
      <c r="H449"/>
      <c r="I449"/>
      <c r="J449"/>
      <c r="K449"/>
      <c r="L449"/>
      <c r="M449"/>
      <c r="N449"/>
      <c r="O449"/>
      <c r="P449"/>
      <c r="Q449"/>
      <c r="R449"/>
      <c r="S449"/>
      <c r="T449"/>
      <c r="U449"/>
      <c r="V449"/>
      <c r="W449"/>
      <c r="X449"/>
      <c r="AJ449" s="130"/>
      <c r="AK449" s="1">
        <v>19</v>
      </c>
      <c r="AL449" s="386">
        <v>63</v>
      </c>
      <c r="AM449" s="387">
        <v>13.12</v>
      </c>
      <c r="AN449" s="387"/>
      <c r="AO449" s="387">
        <v>18.5</v>
      </c>
      <c r="AP449" s="348"/>
      <c r="AQ449" s="404">
        <v>2</v>
      </c>
      <c r="AR449" s="405"/>
      <c r="AS449" s="406"/>
      <c r="AT449" s="407">
        <v>0.109</v>
      </c>
      <c r="AU449" s="408">
        <v>5.7000000000000002E-2</v>
      </c>
      <c r="AV449" s="409">
        <v>2028</v>
      </c>
      <c r="AW449" s="410">
        <v>60</v>
      </c>
      <c r="AX449" s="330"/>
      <c r="AY449" s="128" t="s">
        <v>223</v>
      </c>
      <c r="BE449" s="1"/>
      <c r="BL449" s="1"/>
    </row>
    <row r="450" spans="2:64" hidden="1" x14ac:dyDescent="0.2">
      <c r="B450"/>
      <c r="C450"/>
      <c r="D450"/>
      <c r="E450"/>
      <c r="F450"/>
      <c r="G450"/>
      <c r="H450"/>
      <c r="I450"/>
      <c r="J450"/>
      <c r="K450"/>
      <c r="L450"/>
      <c r="M450"/>
      <c r="N450"/>
      <c r="O450"/>
      <c r="P450"/>
      <c r="Q450"/>
      <c r="R450"/>
      <c r="S450"/>
      <c r="T450"/>
      <c r="U450"/>
      <c r="V450"/>
      <c r="W450"/>
      <c r="X450"/>
      <c r="AJ450" s="130"/>
      <c r="AK450" s="1">
        <v>20</v>
      </c>
      <c r="AL450" s="386">
        <v>64</v>
      </c>
      <c r="AM450" s="387">
        <v>12.73</v>
      </c>
      <c r="AN450" s="387"/>
      <c r="AO450" s="387">
        <v>17.97</v>
      </c>
      <c r="AP450" s="348"/>
      <c r="AQ450" s="404">
        <v>1</v>
      </c>
      <c r="AR450" s="405"/>
      <c r="AS450" s="406"/>
      <c r="AT450" s="407">
        <v>5.7000000000000002E-2</v>
      </c>
      <c r="AU450" s="408">
        <v>2.9000000000000001E-2</v>
      </c>
      <c r="AV450" s="409">
        <v>2029</v>
      </c>
      <c r="AW450" s="410">
        <v>60</v>
      </c>
      <c r="AX450" s="314"/>
      <c r="BE450" s="1"/>
      <c r="BL450" s="1"/>
    </row>
    <row r="451" spans="2:64" ht="15.75" hidden="1" thickBot="1" x14ac:dyDescent="0.25">
      <c r="B451"/>
      <c r="C451"/>
      <c r="D451"/>
      <c r="E451"/>
      <c r="F451"/>
      <c r="G451"/>
      <c r="H451"/>
      <c r="I451"/>
      <c r="J451"/>
      <c r="K451"/>
      <c r="L451"/>
      <c r="M451"/>
      <c r="N451"/>
      <c r="O451"/>
      <c r="P451"/>
      <c r="Q451"/>
      <c r="R451"/>
      <c r="S451"/>
      <c r="T451"/>
      <c r="U451"/>
      <c r="V451"/>
      <c r="W451"/>
      <c r="X451"/>
      <c r="AJ451" s="130"/>
      <c r="AK451" s="1">
        <v>21</v>
      </c>
      <c r="AL451" s="411">
        <v>65</v>
      </c>
      <c r="AM451" s="412">
        <v>12.36</v>
      </c>
      <c r="AN451" s="412"/>
      <c r="AO451" s="412">
        <v>17.43</v>
      </c>
      <c r="AP451" s="310"/>
      <c r="AQ451" s="413">
        <v>0</v>
      </c>
      <c r="AR451" s="414"/>
      <c r="AS451" s="415"/>
      <c r="AT451" s="416">
        <v>0</v>
      </c>
      <c r="AU451" s="417">
        <v>0</v>
      </c>
      <c r="AV451" s="409">
        <v>2030</v>
      </c>
      <c r="AW451" s="410">
        <v>60</v>
      </c>
      <c r="AX451" s="336">
        <v>0</v>
      </c>
      <c r="BE451" s="1"/>
      <c r="BL451" s="1"/>
    </row>
    <row r="452" spans="2:64" hidden="1" x14ac:dyDescent="0.2">
      <c r="B452" s="806"/>
      <c r="C452" s="806"/>
      <c r="D452" s="806"/>
      <c r="E452" s="806"/>
      <c r="F452" s="806"/>
      <c r="G452" s="806"/>
      <c r="H452" s="806"/>
      <c r="I452" s="806"/>
      <c r="J452" s="806"/>
      <c r="K452" s="806"/>
      <c r="L452" s="806"/>
      <c r="M452" s="806"/>
      <c r="N452" s="806"/>
      <c r="O452" s="806"/>
      <c r="P452" s="806"/>
      <c r="Q452" s="806"/>
      <c r="R452" s="806"/>
      <c r="S452" s="806"/>
      <c r="T452" s="806"/>
      <c r="U452" s="806"/>
      <c r="V452" s="806"/>
      <c r="W452" s="806"/>
      <c r="X452" s="806"/>
      <c r="AJ452" s="130"/>
      <c r="AX452" s="1"/>
      <c r="BE452" s="1"/>
      <c r="BL452" s="1"/>
    </row>
    <row r="453" spans="2:64" ht="15.75" hidden="1" thickBot="1" x14ac:dyDescent="0.25">
      <c r="B453" s="515"/>
      <c r="C453" s="515"/>
      <c r="D453" s="515"/>
      <c r="E453" s="515"/>
      <c r="F453" s="515"/>
      <c r="G453" s="515"/>
      <c r="H453" s="515"/>
      <c r="I453" s="515"/>
      <c r="K453" s="515"/>
      <c r="L453" s="515"/>
      <c r="M453" s="515"/>
      <c r="N453" s="515"/>
      <c r="O453" s="515"/>
      <c r="P453" s="515"/>
      <c r="Q453" s="515"/>
      <c r="R453" s="515"/>
      <c r="S453" s="515"/>
      <c r="T453" s="515"/>
      <c r="U453" s="515"/>
      <c r="V453" s="515"/>
      <c r="W453" s="515"/>
      <c r="X453" s="515"/>
      <c r="AJ453" s="130"/>
      <c r="AK453" s="130"/>
      <c r="AL453" s="130"/>
      <c r="AM453" s="130"/>
      <c r="AN453" s="130"/>
      <c r="AO453" s="130"/>
      <c r="AP453" s="130"/>
      <c r="AQ453" s="130"/>
      <c r="AR453" s="130"/>
      <c r="AS453" s="130"/>
      <c r="AT453" s="130"/>
      <c r="AU453" s="130"/>
      <c r="AV453" s="130"/>
      <c r="AW453" s="130"/>
      <c r="AX453" s="1"/>
      <c r="BE453" s="1"/>
      <c r="BL453" s="1"/>
    </row>
    <row r="454" spans="2:64" ht="15.75" hidden="1" thickBot="1" x14ac:dyDescent="0.25">
      <c r="B454" s="797"/>
      <c r="C454" s="797"/>
      <c r="D454" s="797"/>
      <c r="E454" s="797"/>
      <c r="F454" s="797"/>
      <c r="G454" s="797"/>
      <c r="H454" s="798"/>
      <c r="I454" s="798"/>
      <c r="J454" s="87"/>
      <c r="K454" s="798"/>
      <c r="L454" s="798"/>
      <c r="M454" s="798"/>
      <c r="N454" s="522"/>
      <c r="O454" s="522"/>
      <c r="P454" s="522"/>
      <c r="Q454" s="522"/>
      <c r="R454" s="522"/>
      <c r="S454" s="522"/>
      <c r="T454" s="522"/>
      <c r="U454" s="522"/>
      <c r="V454" s="522"/>
      <c r="W454" s="522"/>
      <c r="X454" s="522"/>
      <c r="AS454" s="515"/>
      <c r="AT454" s="515"/>
      <c r="AU454" s="515"/>
      <c r="AV454" s="515"/>
      <c r="AW454" s="515"/>
      <c r="AX454" s="515"/>
      <c r="AY454" s="331"/>
      <c r="AZ454" s="363"/>
      <c r="BB454" s="362" t="e">
        <f>DGET(AV228:AX359,"ΣΥΝΤΑΞΗ",$BC$445:$BC$446)</f>
        <v>#VALUE!</v>
      </c>
      <c r="BE454" s="1"/>
      <c r="BL454" s="1"/>
    </row>
    <row r="455" spans="2:64" hidden="1" x14ac:dyDescent="0.2">
      <c r="B455" s="797"/>
      <c r="C455" s="797"/>
      <c r="D455" s="797"/>
      <c r="E455" s="797"/>
      <c r="F455" s="797"/>
      <c r="G455" s="797"/>
      <c r="H455" s="798"/>
      <c r="I455" s="798"/>
      <c r="J455" s="87"/>
      <c r="K455" s="798"/>
      <c r="L455" s="798"/>
      <c r="M455" s="798"/>
      <c r="N455" s="522"/>
      <c r="O455" s="522"/>
      <c r="P455" s="522"/>
      <c r="Q455" s="522"/>
      <c r="R455" s="522"/>
      <c r="S455" s="522"/>
      <c r="T455" s="522"/>
      <c r="U455" s="522"/>
      <c r="V455" s="522"/>
      <c r="W455" s="522"/>
      <c r="X455" s="522"/>
      <c r="AL455" s="486" t="s">
        <v>260</v>
      </c>
      <c r="AM455" s="487" t="s">
        <v>261</v>
      </c>
      <c r="AN455" s="488" t="s">
        <v>262</v>
      </c>
      <c r="AO455" s="379" t="s">
        <v>254</v>
      </c>
      <c r="AP455" s="320"/>
      <c r="AR455" s="320"/>
      <c r="AS455" s="320"/>
      <c r="AT455" s="320"/>
      <c r="AU455" s="320"/>
      <c r="AV455" s="320"/>
      <c r="AW455" s="320"/>
      <c r="AX455" s="1"/>
      <c r="BB455" s="362" t="e">
        <f>DGET(AV228:AX359,"ΣΥΝΤΑΞΗ",$BC$443:$BC$444)</f>
        <v>#VALUE!</v>
      </c>
      <c r="BE455" s="1"/>
      <c r="BL455" s="1"/>
    </row>
    <row r="456" spans="2:64" hidden="1" x14ac:dyDescent="0.2">
      <c r="B456" s="797"/>
      <c r="C456" s="797"/>
      <c r="D456" s="797"/>
      <c r="E456" s="797"/>
      <c r="F456" s="797"/>
      <c r="G456" s="797"/>
      <c r="H456" s="798"/>
      <c r="I456" s="798"/>
      <c r="J456" s="87"/>
      <c r="K456" s="798"/>
      <c r="L456" s="798"/>
      <c r="M456" s="798"/>
      <c r="N456" s="522"/>
      <c r="O456" s="522"/>
      <c r="P456" s="522"/>
      <c r="Q456" s="522"/>
      <c r="R456" s="522"/>
      <c r="S456" s="522"/>
      <c r="T456" s="522"/>
      <c r="U456" s="522"/>
      <c r="V456" s="522"/>
      <c r="W456" s="522"/>
      <c r="X456" s="522"/>
      <c r="AL456" s="418" t="s">
        <v>243</v>
      </c>
      <c r="AM456" s="419">
        <v>63</v>
      </c>
      <c r="AN456" s="420">
        <f>DATE(YEAR($F$22)+AM456,MONTH($F$22),DAY($F$22))</f>
        <v>23011</v>
      </c>
      <c r="AO456" s="421">
        <f>IF(AN456&gt;=42370,65,64.5)</f>
        <v>64.5</v>
      </c>
      <c r="AP456" s="63"/>
      <c r="AR456" s="326"/>
      <c r="AS456" s="14"/>
      <c r="AT456" s="326"/>
      <c r="AU456" s="326"/>
      <c r="AV456" s="14"/>
      <c r="AW456" s="326"/>
      <c r="AX456" s="1"/>
      <c r="AZ456" s="363"/>
      <c r="BB456" s="366" t="e">
        <f>DGET(AV228:AX359,"ΕΦΑΠΑΞ",$BD$445:$BD$446)</f>
        <v>#VALUE!</v>
      </c>
      <c r="BE456" s="1"/>
      <c r="BL456" s="1"/>
    </row>
    <row r="457" spans="2:64" hidden="1" x14ac:dyDescent="0.2">
      <c r="B457" s="797"/>
      <c r="C457" s="797"/>
      <c r="D457" s="797"/>
      <c r="E457" s="797"/>
      <c r="F457" s="797"/>
      <c r="G457" s="797"/>
      <c r="H457" s="798"/>
      <c r="I457" s="798"/>
      <c r="J457" s="87"/>
      <c r="K457" s="798"/>
      <c r="L457" s="798"/>
      <c r="M457" s="798"/>
      <c r="N457" s="522"/>
      <c r="O457" s="522"/>
      <c r="P457" s="522"/>
      <c r="Q457" s="522"/>
      <c r="R457" s="522"/>
      <c r="S457" s="522"/>
      <c r="T457" s="522"/>
      <c r="U457" s="522"/>
      <c r="V457" s="522"/>
      <c r="W457" s="522"/>
      <c r="X457" s="522"/>
      <c r="AL457" s="418" t="s">
        <v>258</v>
      </c>
      <c r="AM457" s="419">
        <v>61</v>
      </c>
      <c r="AN457" s="420">
        <f t="shared" ref="AN457:AN478" si="75">DATE(YEAR($F$22)+AM457,MONTH($F$22),DAY($F$22))</f>
        <v>22281</v>
      </c>
      <c r="AO457" s="421">
        <f>IF(AN457&gt;=42370,63,63)</f>
        <v>63</v>
      </c>
      <c r="AP457" s="14"/>
      <c r="AQ457" s="326"/>
      <c r="AR457" s="326"/>
      <c r="AS457" s="14"/>
      <c r="AT457" s="326"/>
      <c r="AU457" s="326"/>
      <c r="AV457" s="14"/>
      <c r="AW457" s="326"/>
      <c r="AX457" s="1"/>
      <c r="BB457" s="366" t="e">
        <f>DGET(AV228:AX359,"ΕΦΑΠΑΞ",$BD$443:$BD$444)</f>
        <v>#VALUE!</v>
      </c>
      <c r="BE457" s="1"/>
      <c r="BL457" s="1"/>
    </row>
    <row r="458" spans="2:64" ht="15.75" hidden="1" thickBot="1" x14ac:dyDescent="0.25">
      <c r="B458" s="797"/>
      <c r="C458" s="797"/>
      <c r="D458" s="797"/>
      <c r="E458" s="797"/>
      <c r="F458" s="797"/>
      <c r="G458" s="797"/>
      <c r="H458" s="798"/>
      <c r="I458" s="798"/>
      <c r="J458" s="87"/>
      <c r="K458" s="798"/>
      <c r="L458" s="798"/>
      <c r="M458" s="798"/>
      <c r="N458" s="522"/>
      <c r="O458" s="522"/>
      <c r="P458" s="522"/>
      <c r="Q458" s="522"/>
      <c r="R458" s="522"/>
      <c r="S458" s="522"/>
      <c r="T458" s="522"/>
      <c r="U458" s="522"/>
      <c r="V458" s="522"/>
      <c r="W458" s="522"/>
      <c r="X458" s="522"/>
      <c r="AL458" s="418" t="s">
        <v>259</v>
      </c>
      <c r="AM458" s="419">
        <v>58</v>
      </c>
      <c r="AN458" s="420">
        <f t="shared" si="75"/>
        <v>21185</v>
      </c>
      <c r="AO458" s="421">
        <f>IF(AN458&gt;=42440,62,61)</f>
        <v>61</v>
      </c>
      <c r="AP458" s="63"/>
      <c r="AQ458" s="326"/>
      <c r="AR458" s="326"/>
      <c r="AS458" s="14"/>
      <c r="AT458" s="326"/>
      <c r="AU458" s="326"/>
      <c r="AV458" s="14"/>
      <c r="AW458" s="326"/>
      <c r="AX458" s="1"/>
      <c r="AZ458"/>
      <c r="BA458"/>
      <c r="BB458"/>
      <c r="BE458" s="1"/>
      <c r="BL458" s="1"/>
    </row>
    <row r="459" spans="2:64" hidden="1" x14ac:dyDescent="0.2">
      <c r="B459" s="797"/>
      <c r="C459" s="797"/>
      <c r="D459" s="797"/>
      <c r="E459" s="797"/>
      <c r="F459" s="797"/>
      <c r="G459" s="797"/>
      <c r="H459" s="798"/>
      <c r="I459" s="798"/>
      <c r="J459" s="87"/>
      <c r="K459" s="798"/>
      <c r="L459" s="798"/>
      <c r="M459" s="798"/>
      <c r="N459" s="522"/>
      <c r="O459" s="522"/>
      <c r="P459" s="522"/>
      <c r="Q459" s="522"/>
      <c r="R459" s="522"/>
      <c r="S459" s="522"/>
      <c r="T459" s="522"/>
      <c r="U459" s="522"/>
      <c r="V459" s="522"/>
      <c r="W459" s="522"/>
      <c r="X459" s="522"/>
      <c r="AJ459" s="128"/>
      <c r="AL459" s="418" t="s">
        <v>224</v>
      </c>
      <c r="AM459" s="419">
        <v>60</v>
      </c>
      <c r="AN459" s="420">
        <f t="shared" si="75"/>
        <v>21915</v>
      </c>
      <c r="AO459" s="421">
        <f>IF(AN459&gt;=42614,65,64.5)</f>
        <v>64.5</v>
      </c>
      <c r="AP459" s="63"/>
      <c r="AQ459" s="326"/>
      <c r="AR459" s="326"/>
      <c r="AS459" s="14"/>
      <c r="AT459" s="326"/>
      <c r="AU459" s="326"/>
      <c r="AV459" s="14"/>
      <c r="AW459" s="326"/>
      <c r="AX459" s="1"/>
      <c r="AZ459" s="368" t="s">
        <v>237</v>
      </c>
      <c r="BA459"/>
      <c r="BB459" s="362"/>
      <c r="BE459" s="1"/>
      <c r="BL459" s="1"/>
    </row>
    <row r="460" spans="2:64" hidden="1" x14ac:dyDescent="0.2">
      <c r="B460" s="797"/>
      <c r="C460" s="797"/>
      <c r="D460" s="797"/>
      <c r="E460" s="797"/>
      <c r="F460" s="797"/>
      <c r="G460" s="797"/>
      <c r="H460" s="798"/>
      <c r="I460" s="798"/>
      <c r="J460" s="87"/>
      <c r="K460" s="798"/>
      <c r="L460" s="798"/>
      <c r="M460" s="798"/>
      <c r="N460" s="522"/>
      <c r="O460" s="522"/>
      <c r="P460" s="522"/>
      <c r="Q460" s="522"/>
      <c r="R460" s="522"/>
      <c r="S460" s="522"/>
      <c r="T460" s="522"/>
      <c r="U460" s="522"/>
      <c r="V460" s="522"/>
      <c r="W460" s="522"/>
      <c r="X460" s="522"/>
      <c r="AL460" s="418" t="s">
        <v>225</v>
      </c>
      <c r="AM460" s="419">
        <v>60</v>
      </c>
      <c r="AN460" s="420">
        <f t="shared" si="75"/>
        <v>21915</v>
      </c>
      <c r="AO460" s="421">
        <f>IF(AN460&gt;=42614,62,61.5)</f>
        <v>61.5</v>
      </c>
      <c r="AP460" s="63"/>
      <c r="AQ460" s="326"/>
      <c r="AR460" s="326"/>
      <c r="AS460" s="14"/>
      <c r="AT460" s="326"/>
      <c r="AU460" s="326"/>
      <c r="AV460" s="14"/>
      <c r="AW460" s="326"/>
      <c r="AX460" s="1"/>
      <c r="AZ460" s="366" t="e">
        <f>BB455+(BC442-BC444)*(BB454-BB455)</f>
        <v>#VALUE!</v>
      </c>
      <c r="BA460"/>
      <c r="BB460" s="366"/>
      <c r="BE460" s="1"/>
      <c r="BL460" s="1"/>
    </row>
    <row r="461" spans="2:64" hidden="1" x14ac:dyDescent="0.2">
      <c r="B461" s="797"/>
      <c r="C461" s="797"/>
      <c r="D461" s="797"/>
      <c r="E461" s="797"/>
      <c r="F461" s="797"/>
      <c r="G461" s="797"/>
      <c r="H461" s="798"/>
      <c r="I461" s="798"/>
      <c r="J461" s="87"/>
      <c r="K461" s="798"/>
      <c r="L461" s="798"/>
      <c r="M461" s="798"/>
      <c r="N461" s="522"/>
      <c r="O461" s="522"/>
      <c r="P461" s="522"/>
      <c r="Q461" s="522"/>
      <c r="R461" s="522"/>
      <c r="S461" s="522"/>
      <c r="T461" s="522"/>
      <c r="U461" s="522"/>
      <c r="V461" s="522"/>
      <c r="W461" s="522"/>
      <c r="X461" s="522"/>
      <c r="AL461" s="422" t="s">
        <v>290</v>
      </c>
      <c r="AM461" s="419">
        <v>52</v>
      </c>
      <c r="AN461" s="420">
        <f t="shared" si="75"/>
        <v>18993</v>
      </c>
      <c r="AO461" s="421">
        <f>IF(AN461&gt;=42370,55,54)</f>
        <v>54</v>
      </c>
      <c r="AP461" s="14"/>
      <c r="AQ461" s="326"/>
      <c r="AR461" s="326"/>
      <c r="AS461" s="14"/>
      <c r="AT461" s="326"/>
      <c r="AU461" s="326"/>
      <c r="AV461" s="14"/>
      <c r="AW461" s="326"/>
      <c r="AX461" s="1"/>
      <c r="AZ461" s="369" t="s">
        <v>238</v>
      </c>
      <c r="BA461"/>
      <c r="BB461" s="366"/>
      <c r="BE461" s="1"/>
      <c r="BL461" s="1"/>
    </row>
    <row r="462" spans="2:64" ht="15.75" hidden="1" thickBot="1" x14ac:dyDescent="0.25">
      <c r="B462" s="797"/>
      <c r="C462" s="797"/>
      <c r="D462" s="797"/>
      <c r="E462" s="797"/>
      <c r="F462" s="797"/>
      <c r="G462" s="797"/>
      <c r="H462" s="798"/>
      <c r="I462" s="798"/>
      <c r="J462" s="87"/>
      <c r="K462" s="798"/>
      <c r="L462" s="798"/>
      <c r="M462" s="798"/>
      <c r="N462" s="522"/>
      <c r="O462" s="522"/>
      <c r="P462" s="522"/>
      <c r="Q462" s="522"/>
      <c r="R462" s="522"/>
      <c r="S462" s="522"/>
      <c r="T462" s="522"/>
      <c r="U462" s="522"/>
      <c r="V462" s="522"/>
      <c r="W462" s="522"/>
      <c r="X462" s="522"/>
      <c r="AL462" s="418" t="s">
        <v>277</v>
      </c>
      <c r="AM462" s="419">
        <v>53</v>
      </c>
      <c r="AN462" s="420">
        <f t="shared" si="75"/>
        <v>19359</v>
      </c>
      <c r="AO462" s="421">
        <f>IF(AN462&gt;=42370,55,54.5)</f>
        <v>54.5</v>
      </c>
      <c r="AP462" s="14"/>
      <c r="AQ462" s="326"/>
      <c r="AR462" s="326"/>
      <c r="AS462" s="423"/>
      <c r="AT462" s="326"/>
      <c r="AU462" s="326"/>
      <c r="AV462" s="14"/>
      <c r="AW462" s="326"/>
      <c r="AX462" s="1"/>
      <c r="AZ462" s="365" t="e">
        <f>BB457+(BD442-BD444)*(BB456-BB457)</f>
        <v>#VALUE!</v>
      </c>
      <c r="BA462"/>
      <c r="BB462" s="365"/>
      <c r="BE462" s="1"/>
      <c r="BL462" s="1"/>
    </row>
    <row r="463" spans="2:64" hidden="1" x14ac:dyDescent="0.2">
      <c r="B463" s="797"/>
      <c r="C463" s="797"/>
      <c r="D463" s="797"/>
      <c r="E463" s="797"/>
      <c r="F463" s="797"/>
      <c r="G463" s="797"/>
      <c r="H463" s="798"/>
      <c r="I463" s="798"/>
      <c r="J463" s="87"/>
      <c r="K463" s="798"/>
      <c r="L463" s="798"/>
      <c r="M463" s="798"/>
      <c r="N463" s="522"/>
      <c r="O463" s="522"/>
      <c r="P463" s="522"/>
      <c r="Q463" s="522"/>
      <c r="R463" s="522"/>
      <c r="S463" s="522"/>
      <c r="T463" s="522"/>
      <c r="U463" s="522"/>
      <c r="V463" s="522"/>
      <c r="W463" s="522"/>
      <c r="X463" s="522"/>
      <c r="AL463" s="418" t="s">
        <v>278</v>
      </c>
      <c r="AM463" s="424">
        <v>56</v>
      </c>
      <c r="AN463" s="420">
        <f t="shared" si="75"/>
        <v>20454</v>
      </c>
      <c r="AO463" s="421">
        <f>IF(AN463&lt;=42855,56,IF(AN463&lt;=43100,55.5,55))</f>
        <v>56</v>
      </c>
      <c r="AP463" s="14"/>
      <c r="AQ463" s="63"/>
      <c r="AR463" s="326"/>
      <c r="AS463" s="14"/>
      <c r="AT463" s="326"/>
      <c r="AU463" s="326"/>
      <c r="AV463" s="14"/>
      <c r="AW463" s="326"/>
      <c r="AX463" s="1"/>
      <c r="BE463" s="1"/>
      <c r="BL463" s="1"/>
    </row>
    <row r="464" spans="2:64" hidden="1" x14ac:dyDescent="0.2">
      <c r="B464" s="797"/>
      <c r="C464" s="797"/>
      <c r="D464" s="797"/>
      <c r="E464" s="797"/>
      <c r="F464" s="797"/>
      <c r="G464" s="797"/>
      <c r="H464" s="798"/>
      <c r="I464" s="798"/>
      <c r="J464" s="87"/>
      <c r="K464" s="798"/>
      <c r="L464" s="798"/>
      <c r="M464" s="798"/>
      <c r="N464" s="522"/>
      <c r="O464" s="522"/>
      <c r="P464" s="522"/>
      <c r="Q464" s="522"/>
      <c r="R464" s="522"/>
      <c r="S464" s="522"/>
      <c r="T464" s="522"/>
      <c r="U464" s="522"/>
      <c r="V464" s="522"/>
      <c r="W464" s="522"/>
      <c r="X464" s="522"/>
      <c r="AF464" s="19"/>
      <c r="AL464" s="418" t="s">
        <v>291</v>
      </c>
      <c r="AM464" s="424">
        <v>57</v>
      </c>
      <c r="AN464" s="420">
        <f t="shared" si="75"/>
        <v>20820</v>
      </c>
      <c r="AO464" s="421">
        <f>IF(AN464&lt;=42855,57,IF(AN464&lt;=43100,56.5,IF(AN464&lt;=43343,56,IF(AN464&lt;=43585,55.5,55))))</f>
        <v>57</v>
      </c>
      <c r="AP464" s="14"/>
      <c r="AQ464" s="63"/>
      <c r="AR464" s="326"/>
      <c r="AS464" s="14"/>
      <c r="AT464" s="326"/>
      <c r="AU464" s="326"/>
      <c r="AV464" s="14"/>
      <c r="AW464" s="326"/>
      <c r="AX464" s="1"/>
      <c r="BE464" s="1"/>
      <c r="BL464" s="1"/>
    </row>
    <row r="465" spans="2:64" hidden="1" x14ac:dyDescent="0.2">
      <c r="B465" s="797"/>
      <c r="C465" s="797"/>
      <c r="D465" s="797"/>
      <c r="E465" s="797"/>
      <c r="F465" s="797"/>
      <c r="G465" s="797"/>
      <c r="H465" s="798"/>
      <c r="I465" s="798"/>
      <c r="J465" s="87"/>
      <c r="K465" s="798"/>
      <c r="L465" s="798"/>
      <c r="M465" s="798"/>
      <c r="N465" s="522"/>
      <c r="O465" s="522"/>
      <c r="P465" s="522"/>
      <c r="Q465" s="522"/>
      <c r="R465" s="522"/>
      <c r="S465" s="522"/>
      <c r="T465" s="522"/>
      <c r="U465" s="522"/>
      <c r="V465" s="522"/>
      <c r="W465" s="522"/>
      <c r="X465" s="522"/>
      <c r="AF465" s="20"/>
      <c r="AK465" s="331"/>
      <c r="AL465" s="418" t="s">
        <v>287</v>
      </c>
      <c r="AM465" s="424">
        <v>58</v>
      </c>
      <c r="AN465" s="420">
        <f t="shared" si="75"/>
        <v>21185</v>
      </c>
      <c r="AO465" s="421">
        <f>IF(AN465&lt;=42855,58,IF(AN465&lt;=43100,57.5,IF(AN465&lt;=43343,57,IF(AN465&lt;=43585,56.5,56))))</f>
        <v>58</v>
      </c>
      <c r="AP465" s="14"/>
      <c r="AQ465" s="326"/>
      <c r="AR465" s="326"/>
      <c r="AS465" s="425"/>
      <c r="AT465" s="326"/>
      <c r="AU465" s="326"/>
      <c r="AV465" s="14"/>
      <c r="AW465" s="326"/>
      <c r="AX465" s="1"/>
      <c r="BE465" s="1"/>
      <c r="BL465" s="1"/>
    </row>
    <row r="466" spans="2:64" hidden="1" x14ac:dyDescent="0.2">
      <c r="B466" s="797"/>
      <c r="C466" s="797"/>
      <c r="D466" s="797"/>
      <c r="E466" s="797"/>
      <c r="F466" s="797"/>
      <c r="G466" s="797"/>
      <c r="H466" s="798"/>
      <c r="I466" s="798"/>
      <c r="J466" s="87"/>
      <c r="K466" s="798"/>
      <c r="L466" s="798"/>
      <c r="M466" s="798"/>
      <c r="N466" s="522"/>
      <c r="O466" s="522"/>
      <c r="P466" s="522"/>
      <c r="Q466" s="522"/>
      <c r="R466" s="522"/>
      <c r="S466" s="522"/>
      <c r="T466" s="522"/>
      <c r="U466" s="522"/>
      <c r="V466" s="522"/>
      <c r="W466" s="522"/>
      <c r="X466" s="522"/>
      <c r="AK466" s="331"/>
      <c r="AL466" s="418" t="s">
        <v>288</v>
      </c>
      <c r="AM466" s="424">
        <v>60</v>
      </c>
      <c r="AN466" s="420">
        <f t="shared" si="75"/>
        <v>21915</v>
      </c>
      <c r="AO466" s="421">
        <f>IF(AN466&lt;=42855,60,IF(AN466&lt;=43100,59.5,IF(AN466&lt;=43343,59,IF(AN466&lt;=43585,58.5,IF(AN466&lt;=43830,58,IF(AN466&lt;=44074,57.5,57))))))</f>
        <v>60</v>
      </c>
      <c r="AP466" s="14"/>
      <c r="AQ466" s="426"/>
      <c r="AR466" s="326"/>
      <c r="AS466" s="14"/>
      <c r="AT466" s="326"/>
      <c r="AU466" s="326"/>
      <c r="AV466" s="14"/>
      <c r="AW466" s="326"/>
      <c r="AX466" s="1"/>
      <c r="BE466" s="1"/>
      <c r="BL466" s="1"/>
    </row>
    <row r="467" spans="2:64" hidden="1" x14ac:dyDescent="0.2">
      <c r="B467" s="797"/>
      <c r="C467" s="797"/>
      <c r="D467" s="797"/>
      <c r="E467" s="797"/>
      <c r="F467" s="797"/>
      <c r="G467" s="797"/>
      <c r="H467" s="798"/>
      <c r="I467" s="798"/>
      <c r="J467" s="87"/>
      <c r="K467" s="798"/>
      <c r="L467" s="798"/>
      <c r="M467" s="798"/>
      <c r="N467" s="522"/>
      <c r="O467" s="522"/>
      <c r="P467" s="522"/>
      <c r="Q467" s="522"/>
      <c r="R467" s="522"/>
      <c r="S467" s="522"/>
      <c r="T467" s="522"/>
      <c r="U467" s="522"/>
      <c r="V467" s="522"/>
      <c r="W467" s="522"/>
      <c r="X467" s="522"/>
      <c r="AK467" s="331"/>
      <c r="AL467" s="418" t="s">
        <v>292</v>
      </c>
      <c r="AM467" s="424">
        <v>62</v>
      </c>
      <c r="AN467" s="420">
        <f t="shared" si="75"/>
        <v>22646</v>
      </c>
      <c r="AO467" s="421">
        <f>IF(AN467&lt;=42855,62,IF(AN467&lt;=43100,61.5,IF(AN467&lt;=43343,61,IF(AN467&lt;=43585,60.5,IF(AN467&lt;=43830,60,IF(AN467&lt;=44074,59.5,IF(AN467&lt;=44316,59,IF(AN467&lt;=44561,58.5,58))))))))</f>
        <v>62</v>
      </c>
      <c r="AP467" s="14"/>
      <c r="AQ467" s="63"/>
      <c r="AR467" s="326"/>
      <c r="AS467" s="14"/>
      <c r="AT467" s="326"/>
      <c r="AU467" s="326"/>
      <c r="AV467" s="14"/>
      <c r="AW467" s="326"/>
      <c r="AX467" s="1"/>
      <c r="BE467" s="1"/>
      <c r="BL467" s="1"/>
    </row>
    <row r="468" spans="2:64" hidden="1" x14ac:dyDescent="0.2">
      <c r="B468" s="37"/>
      <c r="C468" s="37"/>
      <c r="D468" s="37"/>
      <c r="E468" s="37"/>
      <c r="F468" s="37"/>
      <c r="G468" s="37"/>
      <c r="H468" s="76"/>
      <c r="I468" s="76"/>
      <c r="J468" s="87"/>
      <c r="K468" s="76"/>
      <c r="L468" s="76"/>
      <c r="M468" s="76"/>
      <c r="N468" s="36"/>
      <c r="O468" s="36"/>
      <c r="P468" s="36"/>
      <c r="Q468" s="36"/>
      <c r="R468" s="36"/>
      <c r="S468" s="36"/>
      <c r="T468" s="36"/>
      <c r="U468" s="36"/>
      <c r="V468" s="36"/>
      <c r="W468" s="36"/>
      <c r="X468" s="36"/>
      <c r="AK468" s="331"/>
      <c r="AL468" s="418" t="s">
        <v>293</v>
      </c>
      <c r="AM468" s="424">
        <v>62</v>
      </c>
      <c r="AN468" s="420">
        <f t="shared" si="75"/>
        <v>22646</v>
      </c>
      <c r="AO468" s="421">
        <f>IF(AN468&lt;=42855,62,IF(AN468&lt;=43100,61.5,IF(AN468&lt;=43343,61,IF(AN468&lt;=43585,60.5,IF(AN468&lt;=43830,60,IF(AN468&lt;=44074,59.5,59))))))</f>
        <v>62</v>
      </c>
      <c r="AP468" s="14"/>
      <c r="AQ468" s="326"/>
      <c r="AR468" s="326"/>
      <c r="AS468" s="14"/>
      <c r="AT468" s="326"/>
      <c r="AU468" s="326"/>
      <c r="AV468" s="14"/>
      <c r="AW468" s="326"/>
      <c r="AX468" s="1"/>
      <c r="BE468" s="1"/>
      <c r="BL468" s="1"/>
    </row>
    <row r="469" spans="2:64" ht="15.75" hidden="1" thickBot="1" x14ac:dyDescent="0.25">
      <c r="B469" s="37"/>
      <c r="C469" s="37"/>
      <c r="D469" s="37"/>
      <c r="E469" s="37"/>
      <c r="F469" s="37"/>
      <c r="G469" s="37"/>
      <c r="H469" s="76"/>
      <c r="I469" s="76"/>
      <c r="J469" s="87"/>
      <c r="K469" s="76"/>
      <c r="L469" s="76"/>
      <c r="M469" s="76"/>
      <c r="N469" s="36"/>
      <c r="O469" s="36"/>
      <c r="P469" s="36"/>
      <c r="Q469" s="36"/>
      <c r="R469" s="36"/>
      <c r="S469" s="36"/>
      <c r="T469" s="36"/>
      <c r="U469" s="36"/>
      <c r="V469" s="36"/>
      <c r="W469" s="36"/>
      <c r="X469" s="36"/>
      <c r="AK469" s="331"/>
      <c r="AL469" s="418" t="s">
        <v>294</v>
      </c>
      <c r="AM469" s="419">
        <v>60</v>
      </c>
      <c r="AN469" s="420">
        <f t="shared" si="75"/>
        <v>21915</v>
      </c>
      <c r="AO469" s="421">
        <f>IF(AN469&gt;=42370,62,61.5)</f>
        <v>61.5</v>
      </c>
      <c r="AP469" s="14"/>
      <c r="AQ469" s="326"/>
      <c r="AR469" s="326"/>
      <c r="AS469" s="14"/>
      <c r="AT469" s="326"/>
      <c r="AU469" s="326"/>
      <c r="AV469" s="14"/>
      <c r="AW469" s="326"/>
      <c r="AX469" s="427"/>
      <c r="BE469" s="1"/>
      <c r="BL469" s="1"/>
    </row>
    <row r="470" spans="2:64" hidden="1" x14ac:dyDescent="0.2">
      <c r="B470" s="797"/>
      <c r="C470" s="797"/>
      <c r="D470" s="797"/>
      <c r="E470" s="797"/>
      <c r="F470" s="797"/>
      <c r="G470" s="797"/>
      <c r="H470" s="798"/>
      <c r="I470" s="798"/>
      <c r="J470" s="87"/>
      <c r="K470" s="798"/>
      <c r="L470" s="798"/>
      <c r="M470" s="798"/>
      <c r="N470" s="522"/>
      <c r="O470" s="522"/>
      <c r="P470" s="522"/>
      <c r="Q470" s="522"/>
      <c r="R470" s="522"/>
      <c r="S470" s="522"/>
      <c r="T470" s="522"/>
      <c r="U470" s="522"/>
      <c r="V470" s="522"/>
      <c r="W470" s="522"/>
      <c r="X470" s="522"/>
      <c r="AK470" s="331"/>
      <c r="AL470" s="418" t="s">
        <v>295</v>
      </c>
      <c r="AM470" s="428">
        <v>65</v>
      </c>
      <c r="AN470" s="420">
        <f t="shared" si="75"/>
        <v>23742</v>
      </c>
      <c r="AO470" s="421">
        <f>IF(AN470&lt;=42855,65,IF(AN470&lt;=43100,64.5,IF(AN470&lt;=43343,64,IF(AN470&lt;=43585,63.5,63))))</f>
        <v>65</v>
      </c>
      <c r="AP470" s="14"/>
      <c r="AQ470" s="326"/>
      <c r="AR470" s="326"/>
      <c r="AS470" s="14"/>
      <c r="AT470" s="326"/>
      <c r="AU470" s="326"/>
      <c r="AV470" s="14"/>
      <c r="AW470" s="326"/>
      <c r="AX470" s="373" t="s">
        <v>190</v>
      </c>
      <c r="AY470" s="373" t="s">
        <v>190</v>
      </c>
      <c r="AZ470" s="429" t="s">
        <v>190</v>
      </c>
      <c r="BE470" s="1"/>
      <c r="BL470" s="1"/>
    </row>
    <row r="471" spans="2:64" hidden="1" x14ac:dyDescent="0.2">
      <c r="B471" s="37"/>
      <c r="C471" s="37"/>
      <c r="D471" s="37"/>
      <c r="E471" s="37"/>
      <c r="F471" s="37"/>
      <c r="G471" s="37"/>
      <c r="H471" s="76"/>
      <c r="I471" s="76"/>
      <c r="J471" s="87"/>
      <c r="K471" s="76"/>
      <c r="L471" s="76"/>
      <c r="M471" s="76"/>
      <c r="N471" s="36"/>
      <c r="O471" s="36"/>
      <c r="P471" s="36"/>
      <c r="Q471" s="36"/>
      <c r="R471" s="36"/>
      <c r="S471" s="36"/>
      <c r="T471" s="36"/>
      <c r="U471" s="36"/>
      <c r="V471" s="36"/>
      <c r="W471" s="36"/>
      <c r="X471" s="36"/>
      <c r="AK471" s="331"/>
      <c r="AL471" s="418" t="s">
        <v>289</v>
      </c>
      <c r="AM471" s="419">
        <v>55</v>
      </c>
      <c r="AN471" s="420">
        <f t="shared" si="75"/>
        <v>20089</v>
      </c>
      <c r="AO471" s="430">
        <f>IF(AN471&gt;=42370,57,56.5)</f>
        <v>56.5</v>
      </c>
      <c r="AP471" s="14"/>
      <c r="AQ471" s="326"/>
      <c r="AR471" s="326"/>
      <c r="AS471" s="14"/>
      <c r="AT471" s="326"/>
      <c r="AU471" s="326"/>
      <c r="AV471" s="14"/>
      <c r="AW471" s="326"/>
      <c r="AX471" s="380" t="s">
        <v>232</v>
      </c>
      <c r="AY471" s="380" t="s">
        <v>232</v>
      </c>
      <c r="AZ471" s="431" t="s">
        <v>232</v>
      </c>
      <c r="BE471" s="1"/>
      <c r="BL471" s="1"/>
    </row>
    <row r="472" spans="2:64" hidden="1" x14ac:dyDescent="0.2">
      <c r="B472" s="37"/>
      <c r="C472" s="37"/>
      <c r="D472" s="37"/>
      <c r="E472" s="37"/>
      <c r="F472" s="37"/>
      <c r="G472" s="37"/>
      <c r="H472" s="76"/>
      <c r="I472" s="76"/>
      <c r="J472" s="87"/>
      <c r="K472" s="76"/>
      <c r="L472" s="76"/>
      <c r="M472" s="76"/>
      <c r="N472" s="36"/>
      <c r="O472" s="36"/>
      <c r="P472" s="36"/>
      <c r="Q472" s="36"/>
      <c r="R472" s="36"/>
      <c r="S472" s="36"/>
      <c r="T472" s="36"/>
      <c r="U472" s="36"/>
      <c r="V472" s="36"/>
      <c r="W472" s="36"/>
      <c r="X472" s="36"/>
      <c r="AK472" s="331"/>
      <c r="AL472" s="432" t="s">
        <v>296</v>
      </c>
      <c r="AM472" s="433">
        <v>54</v>
      </c>
      <c r="AN472" s="434">
        <f t="shared" si="75"/>
        <v>19724</v>
      </c>
      <c r="AO472" s="435">
        <f>IF(AN472&lt;=42855,54,IF(AN472&lt;=43100,54.5,IF(AN472&lt;=43343,55,IF(AN472&lt;=43585,55.5,IF(AN472&lt;=43830,56,IF(AN472&lt;=44074,56.5,IF(AN472&lt;=44316,57,IF(AN472&lt;=44561,57.5,IF(AN472&lt;=44804,58,IF(AN472&lt;=45046,58.5,IF(AN472&lt;=45291,59,IF(AN472&lt;=45535,59.5,IF(AN472&lt;=45777,60,IF(AN472&lt;=46022,60.5,IF(AN472&lt;=46265,61,IF(AN472&lt;=46507,61.5,IF(AN472&lt;=46752,62,IF(AN472&lt;=46996,62.5,63))))))))))))))))))</f>
        <v>54</v>
      </c>
      <c r="AP472" s="14"/>
      <c r="AQ472" s="326"/>
      <c r="AR472" s="326"/>
      <c r="AS472" s="14"/>
      <c r="AT472" s="326"/>
      <c r="AU472" s="326"/>
      <c r="AV472" s="14"/>
      <c r="AW472" s="326"/>
      <c r="AX472" s="380" t="s">
        <v>233</v>
      </c>
      <c r="AY472" s="380" t="s">
        <v>234</v>
      </c>
      <c r="AZ472" s="431" t="s">
        <v>234</v>
      </c>
      <c r="BE472" s="1"/>
      <c r="BL472" s="1"/>
    </row>
    <row r="473" spans="2:64" ht="15.75" hidden="1" thickBot="1" x14ac:dyDescent="0.25">
      <c r="B473" s="37"/>
      <c r="C473" s="37"/>
      <c r="D473" s="37"/>
      <c r="E473" s="37"/>
      <c r="F473" s="37"/>
      <c r="G473" s="37"/>
      <c r="H473" s="76"/>
      <c r="I473" s="76"/>
      <c r="J473" s="87"/>
      <c r="K473" s="76"/>
      <c r="L473" s="76"/>
      <c r="M473" s="76"/>
      <c r="N473" s="36"/>
      <c r="O473" s="36"/>
      <c r="P473" s="36"/>
      <c r="Q473" s="36"/>
      <c r="R473" s="36"/>
      <c r="S473" s="36"/>
      <c r="T473" s="36"/>
      <c r="U473" s="36"/>
      <c r="V473" s="36"/>
      <c r="W473" s="36"/>
      <c r="X473" s="36"/>
      <c r="AK473" s="331"/>
      <c r="AL473" s="432" t="s">
        <v>297</v>
      </c>
      <c r="AM473" s="433">
        <v>55</v>
      </c>
      <c r="AN473" s="434">
        <f t="shared" si="75"/>
        <v>20089</v>
      </c>
      <c r="AO473" s="435">
        <f>IF(AN473&lt;=42855,55,IF(AN473&lt;=43100,55.5,IF(AN473&lt;=43343,56,IF(AN473&lt;=43585,56.5,IF(AN473&lt;=43830,57,IF(AN473&lt;=44074,57.5,IF(AN473&lt;=44316,58,IF(AN473&lt;=44561,58.5,IF(AN473&lt;=44804,59,IF(AN473&lt;=45046,59.5,IF(AN473&lt;=45291,60,IF(AN473&lt;=45535,60.5,IF(AN473&lt;=45777,61,IF(AN473&lt;=46022,61.5,IF(AN473&lt;=46265,62,IF(AN473&lt;=46507,62.5,63))))))))))))))))</f>
        <v>55</v>
      </c>
      <c r="AP473" s="14"/>
      <c r="AQ473" s="326"/>
      <c r="AR473" s="326"/>
      <c r="AS473" s="14"/>
      <c r="AT473" s="326"/>
      <c r="AU473" s="326"/>
      <c r="AV473" s="14"/>
      <c r="AW473" s="326"/>
      <c r="AX473" s="392">
        <v>38534</v>
      </c>
      <c r="AY473" s="436" t="s">
        <v>235</v>
      </c>
      <c r="AZ473" s="437" t="s">
        <v>235</v>
      </c>
      <c r="BE473" s="1"/>
      <c r="BL473" s="1"/>
    </row>
    <row r="474" spans="2:64" ht="15.75" hidden="1" thickBot="1" x14ac:dyDescent="0.25">
      <c r="B474" s="37"/>
      <c r="C474" s="37"/>
      <c r="D474" s="37"/>
      <c r="E474" s="37"/>
      <c r="F474" s="37"/>
      <c r="G474" s="37"/>
      <c r="H474" s="76"/>
      <c r="I474" s="76"/>
      <c r="J474" s="87"/>
      <c r="K474" s="76"/>
      <c r="L474" s="76"/>
      <c r="M474" s="76"/>
      <c r="N474" s="36"/>
      <c r="O474" s="36"/>
      <c r="P474" s="36"/>
      <c r="Q474" s="36"/>
      <c r="R474" s="36"/>
      <c r="S474" s="36"/>
      <c r="T474" s="36"/>
      <c r="U474" s="36"/>
      <c r="V474" s="36"/>
      <c r="W474" s="36"/>
      <c r="X474" s="36"/>
      <c r="AG474" s="20"/>
      <c r="AK474" s="331"/>
      <c r="AL474" s="432" t="s">
        <v>298</v>
      </c>
      <c r="AM474" s="433">
        <v>56</v>
      </c>
      <c r="AN474" s="434">
        <f t="shared" si="75"/>
        <v>20454</v>
      </c>
      <c r="AO474" s="435">
        <f>IF(AN474&lt;=42855,56,IF(AN474&lt;=43100,56.5,IF(AN474&lt;=43343,57,IF(AN474&lt;=43585,57.5,IF(AN474&lt;=43830,58,IF(AN474&lt;=44074,58.5,IF(AN474&lt;=44316,59,IF(AN474&lt;=44561,59.5,IF(AN474&lt;=44804,60,IF(AN474&lt;=45046,60.5,IF(AN474&lt;=45291,61,IF(AN474&lt;=45535,61.5,IF(AN474&lt;=45777,62,IF(AN474&lt;=46022,62.5,63))))))))))))))</f>
        <v>56</v>
      </c>
      <c r="AP474" s="14"/>
      <c r="AQ474" s="326"/>
      <c r="AR474" s="326"/>
      <c r="AS474" s="14"/>
      <c r="AT474" s="326"/>
      <c r="AU474" s="326"/>
      <c r="AV474" s="14"/>
      <c r="AW474" s="326"/>
      <c r="AX474" s="395" t="s">
        <v>192</v>
      </c>
      <c r="AY474" s="395" t="s">
        <v>191</v>
      </c>
      <c r="AZ474" s="395" t="s">
        <v>192</v>
      </c>
      <c r="BE474" s="1"/>
      <c r="BL474" s="1"/>
    </row>
    <row r="475" spans="2:64" hidden="1" x14ac:dyDescent="0.2">
      <c r="B475" s="37"/>
      <c r="C475" s="37"/>
      <c r="D475" s="37"/>
      <c r="E475" s="37"/>
      <c r="F475" s="37"/>
      <c r="G475" s="37"/>
      <c r="H475" s="76"/>
      <c r="I475" s="76"/>
      <c r="J475" s="87"/>
      <c r="K475" s="76"/>
      <c r="L475" s="76"/>
      <c r="M475" s="76"/>
      <c r="N475" s="36"/>
      <c r="O475" s="36"/>
      <c r="P475" s="36"/>
      <c r="Q475" s="36"/>
      <c r="R475" s="36"/>
      <c r="S475" s="36"/>
      <c r="T475" s="36"/>
      <c r="U475" s="36"/>
      <c r="V475" s="36"/>
      <c r="W475" s="36"/>
      <c r="X475" s="36"/>
      <c r="AK475" s="331"/>
      <c r="AL475" s="432" t="s">
        <v>299</v>
      </c>
      <c r="AM475" s="433">
        <v>57</v>
      </c>
      <c r="AN475" s="434">
        <f t="shared" si="75"/>
        <v>20820</v>
      </c>
      <c r="AO475" s="435">
        <f>IF(AN475&lt;=42855,57,IF(AN475&lt;=43100,57.5,IF(AN475&lt;=43343,58,IF(AN475&lt;=43585,58.5,IF(AN475&lt;=43830,59,IF(AN475&lt;=44074,59.5,IF(AN475&lt;=44316,60,IF(AN475&lt;=44561,60.5,IF(AN475&lt;=44804,61,IF(AN475&lt;=45046,61.5,IF(AN475&lt;=45291,62,IF(AN475&lt;=45535,62.5,63))))))))))))</f>
        <v>57</v>
      </c>
      <c r="AP475" s="14"/>
      <c r="AQ475" s="326"/>
      <c r="AR475" s="326"/>
      <c r="AS475" s="14"/>
      <c r="AT475" s="326"/>
      <c r="AU475" s="326"/>
      <c r="AV475" s="14"/>
      <c r="AW475" s="326"/>
      <c r="AX475" s="400">
        <v>45.5</v>
      </c>
      <c r="AY475" s="438">
        <v>58.5</v>
      </c>
      <c r="AZ475" s="438">
        <v>48.5</v>
      </c>
      <c r="BE475" s="1"/>
      <c r="BL475" s="1"/>
    </row>
    <row r="476" spans="2:64" hidden="1" x14ac:dyDescent="0.2">
      <c r="B476" s="37"/>
      <c r="C476" s="37"/>
      <c r="D476" s="37"/>
      <c r="E476" s="37"/>
      <c r="F476" s="37"/>
      <c r="G476" s="37"/>
      <c r="H476" s="76"/>
      <c r="I476" s="76"/>
      <c r="J476" s="87"/>
      <c r="K476" s="76"/>
      <c r="L476" s="76"/>
      <c r="M476" s="76"/>
      <c r="N476" s="36"/>
      <c r="O476" s="36"/>
      <c r="P476" s="36"/>
      <c r="Q476" s="36"/>
      <c r="R476" s="36"/>
      <c r="S476" s="36"/>
      <c r="T476" s="36"/>
      <c r="U476" s="36"/>
      <c r="V476" s="36"/>
      <c r="W476" s="36"/>
      <c r="X476" s="36"/>
      <c r="AK476" s="331"/>
      <c r="AL476" s="432" t="s">
        <v>300</v>
      </c>
      <c r="AM476" s="433">
        <v>58</v>
      </c>
      <c r="AN476" s="434">
        <f t="shared" si="75"/>
        <v>21185</v>
      </c>
      <c r="AO476" s="435">
        <f>IF(AN476&lt;=42855,58,IF(AN476&lt;=43100,58.5,IF(AN476&lt;=43343,59,IF(AN476&lt;=43585,59.5,IF(AN476&lt;=43830,60,IF(AN476&lt;=44074,60.5,IF(AN476&lt;=44316,61,IF(AN476&lt;=44561,61.5,IF(AN476&lt;=44804,62,IF(AN476&lt;=45046,62.5,63))))))))))</f>
        <v>58</v>
      </c>
      <c r="AP476" s="14"/>
      <c r="AQ476" s="326"/>
      <c r="AR476" s="326"/>
      <c r="AS476" s="14"/>
      <c r="AT476" s="326"/>
      <c r="AU476" s="326"/>
      <c r="AV476" s="14"/>
      <c r="AW476" s="326"/>
      <c r="AX476" s="439">
        <v>46</v>
      </c>
      <c r="AY476" s="440">
        <v>59</v>
      </c>
      <c r="AZ476" s="440">
        <v>49</v>
      </c>
      <c r="BE476" s="1"/>
      <c r="BL476" s="1"/>
    </row>
    <row r="477" spans="2:64" hidden="1" x14ac:dyDescent="0.2">
      <c r="B477" s="37"/>
      <c r="C477" s="37"/>
      <c r="D477" s="37"/>
      <c r="E477" s="37"/>
      <c r="F477" s="37"/>
      <c r="G477" s="37"/>
      <c r="H477" s="76"/>
      <c r="I477" s="76"/>
      <c r="J477" s="87"/>
      <c r="K477" s="76"/>
      <c r="L477" s="76"/>
      <c r="M477" s="76"/>
      <c r="N477" s="36"/>
      <c r="O477" s="36"/>
      <c r="P477" s="36"/>
      <c r="Q477" s="36"/>
      <c r="R477" s="36"/>
      <c r="S477" s="36"/>
      <c r="T477" s="36"/>
      <c r="U477" s="36"/>
      <c r="V477" s="36"/>
      <c r="W477" s="36"/>
      <c r="X477" s="36"/>
      <c r="AK477" s="331"/>
      <c r="AL477" s="432" t="s">
        <v>301</v>
      </c>
      <c r="AM477" s="433">
        <v>60</v>
      </c>
      <c r="AN477" s="434">
        <f t="shared" si="75"/>
        <v>21915</v>
      </c>
      <c r="AO477" s="435">
        <f>IF(AN477&lt;=42855,60,IF(AN477&lt;=43100,60.5,IF(AN477&lt;=43343,61,IF(AN477&lt;=43585,61.5,IF(AN477&lt;=43830,62,IF(AN477&lt;=44074,62.5,63))))))</f>
        <v>60</v>
      </c>
      <c r="AP477" s="14"/>
      <c r="AQ477" s="326"/>
      <c r="AR477" s="326"/>
      <c r="AS477" s="14"/>
      <c r="AT477" s="326"/>
      <c r="AU477" s="326"/>
      <c r="AV477" s="14"/>
      <c r="AW477" s="326"/>
      <c r="AX477" s="439">
        <v>46.5</v>
      </c>
      <c r="AY477" s="440">
        <v>59.5</v>
      </c>
      <c r="AZ477" s="440">
        <v>49.5</v>
      </c>
      <c r="BE477" s="1"/>
      <c r="BL477" s="1"/>
    </row>
    <row r="478" spans="2:64" ht="15.75" hidden="1" thickBot="1" x14ac:dyDescent="0.25">
      <c r="B478" s="37"/>
      <c r="C478" s="37"/>
      <c r="D478" s="37"/>
      <c r="E478" s="37"/>
      <c r="F478" s="37"/>
      <c r="G478" s="37"/>
      <c r="H478" s="76"/>
      <c r="I478" s="76"/>
      <c r="J478" s="87"/>
      <c r="K478" s="76"/>
      <c r="L478" s="76"/>
      <c r="M478" s="76"/>
      <c r="N478" s="36"/>
      <c r="O478" s="36"/>
      <c r="P478" s="36"/>
      <c r="Q478" s="36"/>
      <c r="R478" s="36"/>
      <c r="S478" s="36"/>
      <c r="T478" s="36"/>
      <c r="U478" s="36"/>
      <c r="V478" s="36"/>
      <c r="W478" s="36"/>
      <c r="X478" s="36"/>
      <c r="AK478" s="331"/>
      <c r="AL478" s="441" t="s">
        <v>302</v>
      </c>
      <c r="AM478" s="442">
        <v>62</v>
      </c>
      <c r="AN478" s="443">
        <f t="shared" si="75"/>
        <v>22646</v>
      </c>
      <c r="AO478" s="444">
        <f>IF(AN478&lt;=42855,62,IF(AN478&lt;=43100,62.5,63))</f>
        <v>62</v>
      </c>
      <c r="AP478" s="14"/>
      <c r="AQ478" s="326"/>
      <c r="AR478" s="326"/>
      <c r="AS478" s="14"/>
      <c r="AT478" s="326"/>
      <c r="AU478" s="326"/>
      <c r="AV478" s="14"/>
      <c r="AW478" s="326"/>
      <c r="AX478" s="439">
        <v>47</v>
      </c>
      <c r="AY478" s="440">
        <v>60</v>
      </c>
      <c r="AZ478" s="440">
        <v>50</v>
      </c>
      <c r="BE478" s="1"/>
      <c r="BL478" s="1"/>
    </row>
    <row r="479" spans="2:64" ht="15.75" hidden="1" thickBot="1" x14ac:dyDescent="0.25">
      <c r="B479" s="797"/>
      <c r="C479" s="797"/>
      <c r="D479" s="797"/>
      <c r="E479" s="797"/>
      <c r="F479" s="797"/>
      <c r="G479" s="797"/>
      <c r="H479" s="798"/>
      <c r="I479" s="798"/>
      <c r="J479" s="87"/>
      <c r="K479" s="798"/>
      <c r="L479" s="798"/>
      <c r="M479" s="798"/>
      <c r="N479" s="522"/>
      <c r="O479" s="522"/>
      <c r="P479" s="522"/>
      <c r="Q479" s="522"/>
      <c r="R479" s="522"/>
      <c r="S479" s="522"/>
      <c r="T479" s="522"/>
      <c r="U479" s="522"/>
      <c r="V479" s="522"/>
      <c r="W479" s="522"/>
      <c r="X479" s="522"/>
      <c r="AJ479" s="128"/>
      <c r="AK479" s="331"/>
      <c r="AL479" s="14"/>
      <c r="AM479" s="326"/>
      <c r="AN479" s="326"/>
      <c r="AP479" s="14"/>
      <c r="AQ479" s="326"/>
      <c r="AR479" s="326"/>
      <c r="AS479" s="14"/>
      <c r="AT479" s="326"/>
      <c r="AU479" s="326"/>
      <c r="AV479" s="14"/>
      <c r="AW479" s="326"/>
      <c r="AX479" s="439">
        <v>47.5</v>
      </c>
      <c r="AY479" s="445">
        <v>60</v>
      </c>
      <c r="AZ479" s="445">
        <v>50</v>
      </c>
      <c r="BE479" s="1"/>
      <c r="BL479" s="1"/>
    </row>
    <row r="480" spans="2:64" hidden="1" x14ac:dyDescent="0.2">
      <c r="B480" s="797"/>
      <c r="C480" s="797"/>
      <c r="D480" s="797"/>
      <c r="E480" s="797"/>
      <c r="F480" s="797"/>
      <c r="G480" s="797"/>
      <c r="H480" s="798"/>
      <c r="I480" s="798"/>
      <c r="J480" s="87"/>
      <c r="K480" s="798"/>
      <c r="L480" s="798"/>
      <c r="M480" s="798"/>
      <c r="N480" s="522"/>
      <c r="O480" s="522"/>
      <c r="P480" s="522"/>
      <c r="Q480" s="522"/>
      <c r="R480" s="522"/>
      <c r="S480" s="522"/>
      <c r="T480" s="522"/>
      <c r="U480" s="522"/>
      <c r="V480" s="522"/>
      <c r="W480" s="522"/>
      <c r="X480" s="522"/>
      <c r="AK480" s="331"/>
      <c r="AL480" s="446" t="s">
        <v>260</v>
      </c>
      <c r="AM480" s="326"/>
      <c r="AN480" s="326"/>
      <c r="AP480" s="14"/>
      <c r="AQ480" s="326"/>
      <c r="AR480" s="326"/>
      <c r="AS480" s="14"/>
      <c r="AT480" s="326"/>
      <c r="AU480" s="326"/>
      <c r="AV480" s="14"/>
      <c r="AW480" s="326"/>
      <c r="AX480" s="439">
        <v>48</v>
      </c>
      <c r="AY480" s="445">
        <v>60</v>
      </c>
      <c r="AZ480" s="445">
        <v>50</v>
      </c>
      <c r="BE480" s="1"/>
      <c r="BL480" s="1"/>
    </row>
    <row r="481" spans="2:64" ht="15.75" hidden="1" thickBot="1" x14ac:dyDescent="0.25">
      <c r="B481" s="797"/>
      <c r="C481" s="797"/>
      <c r="D481" s="797"/>
      <c r="E481" s="797"/>
      <c r="F481" s="797"/>
      <c r="G481" s="797"/>
      <c r="H481" s="798"/>
      <c r="I481" s="798"/>
      <c r="J481" s="87"/>
      <c r="K481" s="798"/>
      <c r="L481" s="798"/>
      <c r="M481" s="798"/>
      <c r="N481" s="522"/>
      <c r="O481" s="522"/>
      <c r="P481" s="522"/>
      <c r="Q481" s="522"/>
      <c r="R481" s="522"/>
      <c r="S481" s="522"/>
      <c r="T481" s="522"/>
      <c r="U481" s="522"/>
      <c r="V481" s="522"/>
      <c r="W481" s="522"/>
      <c r="X481" s="522"/>
      <c r="AK481" s="331"/>
      <c r="AL481" s="447" t="str">
        <f>AL14</f>
        <v>ΔΗΜΟΣΙΟΣ ΥΠΑΛΛΗΛΟΣ</v>
      </c>
      <c r="AM481" s="326"/>
      <c r="AN481" s="326"/>
      <c r="AP481" s="14"/>
      <c r="AQ481" s="326"/>
      <c r="AR481" s="326"/>
      <c r="AS481" s="14"/>
      <c r="AT481" s="326"/>
      <c r="AU481" s="326"/>
      <c r="AV481" s="14"/>
      <c r="AW481" s="326"/>
      <c r="AX481" s="439">
        <v>48.5</v>
      </c>
      <c r="AY481" s="445">
        <v>60</v>
      </c>
      <c r="AZ481" s="445">
        <v>50</v>
      </c>
      <c r="BE481" s="1"/>
      <c r="BL481" s="1"/>
    </row>
    <row r="482" spans="2:64" hidden="1" x14ac:dyDescent="0.2">
      <c r="B482" s="797"/>
      <c r="C482" s="797"/>
      <c r="D482" s="797"/>
      <c r="E482" s="797"/>
      <c r="F482" s="797"/>
      <c r="G482" s="797"/>
      <c r="H482" s="798"/>
      <c r="I482" s="798"/>
      <c r="J482" s="87"/>
      <c r="K482" s="798"/>
      <c r="L482" s="798"/>
      <c r="M482" s="798"/>
      <c r="N482" s="522"/>
      <c r="O482" s="522"/>
      <c r="P482" s="522"/>
      <c r="Q482" s="522"/>
      <c r="R482" s="522"/>
      <c r="S482" s="522"/>
      <c r="T482" s="522"/>
      <c r="U482" s="522"/>
      <c r="V482" s="522"/>
      <c r="W482" s="522"/>
      <c r="X482" s="522"/>
      <c r="AX482" s="439">
        <v>49</v>
      </c>
      <c r="AY482" s="445">
        <v>60</v>
      </c>
      <c r="AZ482" s="445">
        <v>50</v>
      </c>
      <c r="BE482" s="1"/>
      <c r="BL482" s="1"/>
    </row>
    <row r="483" spans="2:64" hidden="1" x14ac:dyDescent="0.2">
      <c r="B483" s="797"/>
      <c r="C483" s="797"/>
      <c r="D483" s="797"/>
      <c r="E483" s="797"/>
      <c r="F483" s="797"/>
      <c r="G483" s="797"/>
      <c r="H483" s="798"/>
      <c r="I483" s="798"/>
      <c r="J483" s="87"/>
      <c r="K483" s="798"/>
      <c r="L483" s="798"/>
      <c r="M483" s="798"/>
      <c r="N483" s="522"/>
      <c r="O483" s="522"/>
      <c r="P483" s="522"/>
      <c r="Q483" s="522"/>
      <c r="R483" s="522"/>
      <c r="S483" s="522"/>
      <c r="T483" s="522"/>
      <c r="U483" s="522"/>
      <c r="V483" s="522"/>
      <c r="W483" s="522"/>
      <c r="X483" s="522"/>
      <c r="AX483" s="439">
        <v>49.5</v>
      </c>
      <c r="AY483" s="445">
        <v>60</v>
      </c>
      <c r="AZ483" s="445">
        <v>50</v>
      </c>
      <c r="BE483" s="1"/>
      <c r="BL483" s="1"/>
    </row>
    <row r="484" spans="2:64" hidden="1" x14ac:dyDescent="0.2">
      <c r="B484" s="807"/>
      <c r="C484" s="807"/>
      <c r="D484" s="807"/>
      <c r="E484" s="807"/>
      <c r="F484" s="807"/>
      <c r="G484" s="807"/>
      <c r="H484" s="808"/>
      <c r="I484" s="808"/>
      <c r="J484" s="87"/>
      <c r="K484" s="808"/>
      <c r="L484" s="808"/>
      <c r="M484" s="808"/>
      <c r="P484" s="14"/>
      <c r="X484" s="1"/>
      <c r="AX484" s="439">
        <v>50</v>
      </c>
      <c r="AY484" s="445">
        <v>60</v>
      </c>
      <c r="AZ484" s="445">
        <v>50</v>
      </c>
      <c r="BE484" s="1"/>
      <c r="BL484" s="1"/>
    </row>
    <row r="485" spans="2:64" hidden="1" x14ac:dyDescent="0.2">
      <c r="B485" s="797"/>
      <c r="C485" s="797"/>
      <c r="D485" s="797"/>
      <c r="E485" s="797"/>
      <c r="F485" s="797"/>
      <c r="G485" s="797"/>
      <c r="H485" s="798"/>
      <c r="I485" s="798"/>
      <c r="J485" s="87"/>
      <c r="K485" s="798"/>
      <c r="L485" s="798"/>
      <c r="M485" s="798"/>
      <c r="N485" s="522"/>
      <c r="O485" s="522"/>
      <c r="P485" s="522"/>
      <c r="Q485" s="522"/>
      <c r="R485" s="522"/>
      <c r="S485" s="522"/>
      <c r="T485" s="522"/>
      <c r="U485" s="522"/>
      <c r="V485" s="522"/>
      <c r="W485" s="522"/>
      <c r="X485" s="522"/>
      <c r="AX485" s="445">
        <v>50</v>
      </c>
      <c r="AY485" s="445">
        <v>60</v>
      </c>
      <c r="AZ485" s="445">
        <v>50</v>
      </c>
      <c r="BE485" s="1"/>
      <c r="BL485" s="1"/>
    </row>
    <row r="486" spans="2:64" hidden="1" x14ac:dyDescent="0.2">
      <c r="B486" s="797"/>
      <c r="C486" s="797"/>
      <c r="D486" s="797"/>
      <c r="E486" s="797"/>
      <c r="F486" s="797"/>
      <c r="G486" s="797"/>
      <c r="H486" s="798"/>
      <c r="I486" s="798"/>
      <c r="J486" s="87"/>
      <c r="K486" s="798"/>
      <c r="L486" s="798"/>
      <c r="M486" s="798"/>
      <c r="N486" s="522"/>
      <c r="O486" s="522"/>
      <c r="P486" s="522"/>
      <c r="Q486" s="522"/>
      <c r="R486" s="522"/>
      <c r="S486" s="522"/>
      <c r="T486" s="522"/>
      <c r="U486" s="522"/>
      <c r="V486" s="522"/>
      <c r="W486" s="522"/>
      <c r="X486" s="522"/>
      <c r="AX486" s="445">
        <v>50</v>
      </c>
      <c r="AY486" s="445">
        <v>60</v>
      </c>
      <c r="AZ486" s="445">
        <v>50</v>
      </c>
      <c r="BE486" s="1"/>
      <c r="BL486" s="1"/>
    </row>
    <row r="487" spans="2:64" hidden="1" x14ac:dyDescent="0.2">
      <c r="B487" s="797"/>
      <c r="C487" s="797"/>
      <c r="D487" s="797"/>
      <c r="E487" s="797"/>
      <c r="F487" s="797"/>
      <c r="G487" s="797"/>
      <c r="H487" s="798"/>
      <c r="I487" s="798"/>
      <c r="J487" s="87"/>
      <c r="K487" s="798"/>
      <c r="L487" s="798"/>
      <c r="M487" s="798"/>
      <c r="N487" s="522"/>
      <c r="O487" s="522"/>
      <c r="P487" s="522"/>
      <c r="Q487" s="522"/>
      <c r="R487" s="522"/>
      <c r="S487" s="522"/>
      <c r="T487" s="522"/>
      <c r="U487" s="522"/>
      <c r="V487" s="522"/>
      <c r="W487" s="522"/>
      <c r="X487" s="522"/>
      <c r="AX487" s="448"/>
      <c r="AY487" s="448"/>
      <c r="AZ487" s="448"/>
      <c r="BE487" s="1"/>
      <c r="BL487" s="1"/>
    </row>
    <row r="488" spans="2:64" hidden="1" x14ac:dyDescent="0.2">
      <c r="B488" s="797"/>
      <c r="C488" s="797"/>
      <c r="D488" s="797"/>
      <c r="E488" s="797"/>
      <c r="F488" s="797"/>
      <c r="G488" s="797"/>
      <c r="H488" s="798"/>
      <c r="I488" s="798"/>
      <c r="J488" s="87"/>
      <c r="K488" s="798"/>
      <c r="L488" s="798"/>
      <c r="M488" s="798"/>
      <c r="N488" s="522"/>
      <c r="O488" s="522"/>
      <c r="P488" s="522"/>
      <c r="Q488" s="522"/>
      <c r="R488" s="522"/>
      <c r="S488" s="522"/>
      <c r="T488" s="522"/>
      <c r="U488" s="522"/>
      <c r="V488" s="522"/>
      <c r="W488" s="522"/>
      <c r="X488" s="522"/>
      <c r="AX488" s="448"/>
      <c r="AY488" s="448"/>
      <c r="AZ488" s="448"/>
      <c r="BE488" s="1"/>
      <c r="BL488" s="1"/>
    </row>
    <row r="489" spans="2:64" hidden="1" x14ac:dyDescent="0.2">
      <c r="B489" s="797"/>
      <c r="C489" s="797"/>
      <c r="D489" s="797"/>
      <c r="E489" s="797"/>
      <c r="F489" s="797"/>
      <c r="G489" s="797"/>
      <c r="H489" s="798"/>
      <c r="I489" s="798"/>
      <c r="J489" s="87"/>
      <c r="K489" s="798"/>
      <c r="L489" s="798"/>
      <c r="M489" s="798"/>
      <c r="N489" s="522"/>
      <c r="O489" s="522"/>
      <c r="P489" s="522"/>
      <c r="Q489" s="522"/>
      <c r="R489" s="522"/>
      <c r="S489" s="522"/>
      <c r="T489" s="522"/>
      <c r="U489" s="522"/>
      <c r="V489" s="522"/>
      <c r="W489" s="522"/>
      <c r="X489" s="522"/>
      <c r="AX489" s="448"/>
      <c r="AY489" s="448"/>
      <c r="AZ489" s="448"/>
      <c r="BE489" s="1"/>
      <c r="BL489" s="1"/>
    </row>
    <row r="490" spans="2:64" hidden="1" x14ac:dyDescent="0.2">
      <c r="B490" s="797"/>
      <c r="C490" s="797"/>
      <c r="D490" s="797"/>
      <c r="E490" s="797"/>
      <c r="F490" s="797"/>
      <c r="G490" s="797"/>
      <c r="H490" s="798"/>
      <c r="I490" s="798"/>
      <c r="J490" s="87"/>
      <c r="K490" s="798"/>
      <c r="L490" s="798"/>
      <c r="M490" s="798"/>
      <c r="N490" s="522"/>
      <c r="O490" s="522"/>
      <c r="P490" s="522"/>
      <c r="Q490" s="522"/>
      <c r="R490" s="522"/>
      <c r="S490" s="522"/>
      <c r="T490" s="522"/>
      <c r="U490" s="522"/>
      <c r="V490" s="522"/>
      <c r="W490" s="522"/>
      <c r="X490" s="522"/>
      <c r="AX490" s="448"/>
      <c r="AY490" s="448"/>
      <c r="AZ490" s="448"/>
      <c r="BE490" s="1"/>
      <c r="BL490" s="1"/>
    </row>
    <row r="491" spans="2:64" hidden="1" x14ac:dyDescent="0.2">
      <c r="B491" s="797"/>
      <c r="C491" s="797"/>
      <c r="D491" s="797"/>
      <c r="E491" s="797"/>
      <c r="F491" s="797"/>
      <c r="G491" s="797"/>
      <c r="H491" s="798"/>
      <c r="I491" s="798"/>
      <c r="J491" s="87"/>
      <c r="K491" s="798"/>
      <c r="L491" s="798"/>
      <c r="M491" s="798"/>
      <c r="N491" s="522"/>
      <c r="O491" s="522"/>
      <c r="P491" s="522"/>
      <c r="Q491" s="522"/>
      <c r="R491" s="522"/>
      <c r="S491" s="522"/>
      <c r="T491" s="522"/>
      <c r="U491" s="522"/>
      <c r="V491" s="522"/>
      <c r="W491" s="522"/>
      <c r="X491" s="522"/>
      <c r="AX491" s="448"/>
      <c r="AY491" s="448"/>
      <c r="AZ491" s="448"/>
      <c r="BE491" s="1"/>
      <c r="BL491" s="1"/>
    </row>
    <row r="492" spans="2:64" ht="15.75" hidden="1" thickBot="1" x14ac:dyDescent="0.25">
      <c r="B492" s="797"/>
      <c r="C492" s="797"/>
      <c r="D492" s="797"/>
      <c r="E492" s="797"/>
      <c r="F492" s="797"/>
      <c r="G492" s="797"/>
      <c r="H492" s="798"/>
      <c r="I492" s="798"/>
      <c r="J492" s="87"/>
      <c r="K492" s="798"/>
      <c r="L492" s="798"/>
      <c r="M492" s="798"/>
      <c r="N492" s="522"/>
      <c r="O492" s="522"/>
      <c r="P492" s="522"/>
      <c r="Q492" s="522"/>
      <c r="R492" s="522"/>
      <c r="S492" s="522"/>
      <c r="T492" s="522"/>
      <c r="U492" s="522"/>
      <c r="V492" s="522"/>
      <c r="W492" s="522"/>
      <c r="X492" s="522"/>
      <c r="AX492" s="449"/>
      <c r="AY492" s="449"/>
      <c r="AZ492" s="449"/>
      <c r="BE492" s="1"/>
      <c r="BL492" s="1"/>
    </row>
    <row r="493" spans="2:64" hidden="1" x14ac:dyDescent="0.2">
      <c r="B493" s="797"/>
      <c r="C493" s="797"/>
      <c r="D493" s="797"/>
      <c r="E493" s="797"/>
      <c r="F493" s="797"/>
      <c r="G493" s="797"/>
      <c r="H493" s="798"/>
      <c r="I493" s="798"/>
      <c r="J493" s="87"/>
      <c r="K493" s="798"/>
      <c r="L493" s="798"/>
      <c r="M493" s="798"/>
      <c r="N493" s="522"/>
      <c r="O493" s="522"/>
      <c r="P493" s="522"/>
      <c r="Q493" s="522"/>
      <c r="R493" s="522"/>
      <c r="S493" s="522"/>
      <c r="T493" s="522"/>
      <c r="U493" s="522"/>
      <c r="V493" s="522"/>
      <c r="W493" s="522"/>
      <c r="X493" s="522"/>
      <c r="AX493" s="1"/>
      <c r="BE493" s="1"/>
      <c r="BL493" s="1"/>
    </row>
    <row r="494" spans="2:64" hidden="1" x14ac:dyDescent="0.2">
      <c r="B494" s="797"/>
      <c r="C494" s="797"/>
      <c r="D494" s="797"/>
      <c r="E494" s="797"/>
      <c r="F494" s="797"/>
      <c r="G494" s="797"/>
      <c r="H494" s="798"/>
      <c r="I494" s="798"/>
      <c r="J494" s="87"/>
      <c r="K494" s="798"/>
      <c r="L494" s="798"/>
      <c r="M494" s="798"/>
      <c r="N494" s="522"/>
      <c r="O494" s="522"/>
      <c r="P494" s="522"/>
      <c r="Q494" s="522"/>
      <c r="R494" s="522"/>
      <c r="S494" s="522"/>
      <c r="T494" s="522"/>
      <c r="U494" s="522"/>
      <c r="V494" s="522"/>
      <c r="W494" s="522"/>
      <c r="X494" s="522"/>
      <c r="AX494" s="130"/>
      <c r="AY494" s="130"/>
      <c r="AZ494" s="130"/>
      <c r="BA494" s="130"/>
      <c r="BE494" s="1"/>
      <c r="BL494" s="1"/>
    </row>
    <row r="495" spans="2:64" hidden="1" x14ac:dyDescent="0.2">
      <c r="B495" s="807"/>
      <c r="C495" s="807"/>
      <c r="D495" s="807"/>
      <c r="E495" s="807"/>
      <c r="F495" s="807"/>
      <c r="G495" s="807"/>
      <c r="H495" s="808"/>
      <c r="I495" s="808"/>
      <c r="J495" s="87"/>
      <c r="K495" s="808"/>
      <c r="L495" s="808"/>
      <c r="M495" s="808"/>
      <c r="P495" s="14"/>
      <c r="X495" s="1"/>
      <c r="AX495" s="1"/>
      <c r="BE495" s="1"/>
      <c r="BL495" s="1"/>
    </row>
    <row r="496" spans="2:64" hidden="1" x14ac:dyDescent="0.2">
      <c r="X496" s="1"/>
      <c r="AX496" s="320"/>
      <c r="BE496" s="1"/>
      <c r="BL496" s="1"/>
    </row>
    <row r="497" spans="24:64" hidden="1" x14ac:dyDescent="0.2">
      <c r="X497" s="1"/>
      <c r="AX497" s="427"/>
      <c r="BE497" s="1"/>
      <c r="BL497" s="1"/>
    </row>
    <row r="498" spans="24:64" hidden="1" x14ac:dyDescent="0.2">
      <c r="X498" s="1"/>
      <c r="AX498" s="427"/>
      <c r="BE498" s="1"/>
      <c r="BL498" s="1"/>
    </row>
    <row r="499" spans="24:64" hidden="1" x14ac:dyDescent="0.2">
      <c r="X499" s="1"/>
      <c r="AX499" s="427"/>
      <c r="BE499" s="1"/>
      <c r="BL499" s="1"/>
    </row>
    <row r="500" spans="24:64" hidden="1" x14ac:dyDescent="0.2">
      <c r="X500" s="1"/>
      <c r="AX500" s="427"/>
      <c r="BE500" s="1"/>
      <c r="BL500" s="1"/>
    </row>
    <row r="501" spans="24:64" hidden="1" x14ac:dyDescent="0.2">
      <c r="X501" s="1"/>
      <c r="AX501" s="427"/>
      <c r="BE501" s="1"/>
      <c r="BL501" s="1"/>
    </row>
    <row r="502" spans="24:64" hidden="1" x14ac:dyDescent="0.2">
      <c r="X502" s="1"/>
      <c r="AX502" s="427"/>
      <c r="BE502" s="1"/>
      <c r="BL502" s="1"/>
    </row>
    <row r="503" spans="24:64" hidden="1" x14ac:dyDescent="0.2">
      <c r="X503" s="1"/>
      <c r="AX503" s="427"/>
      <c r="BE503" s="1"/>
      <c r="BL503" s="1"/>
    </row>
    <row r="504" spans="24:64" hidden="1" x14ac:dyDescent="0.2">
      <c r="X504" s="1"/>
      <c r="AX504" s="427"/>
      <c r="BE504" s="1"/>
      <c r="BL504" s="1"/>
    </row>
    <row r="505" spans="24:64" hidden="1" x14ac:dyDescent="0.2">
      <c r="X505" s="1"/>
      <c r="AX505" s="427"/>
      <c r="BE505" s="1"/>
      <c r="BL505" s="1"/>
    </row>
    <row r="506" spans="24:64" hidden="1" x14ac:dyDescent="0.2">
      <c r="X506" s="1"/>
      <c r="AX506" s="427"/>
      <c r="BE506" s="1"/>
      <c r="BL506" s="1"/>
    </row>
    <row r="507" spans="24:64" hidden="1" x14ac:dyDescent="0.2">
      <c r="X507" s="1"/>
      <c r="AX507" s="427"/>
      <c r="BE507" s="1"/>
      <c r="BL507" s="1"/>
    </row>
    <row r="508" spans="24:64" hidden="1" x14ac:dyDescent="0.2">
      <c r="X508" s="1"/>
      <c r="AX508" s="427"/>
      <c r="BE508" s="1"/>
      <c r="BL508" s="1"/>
    </row>
    <row r="509" spans="24:64" hidden="1" x14ac:dyDescent="0.2">
      <c r="X509" s="1"/>
      <c r="AX509" s="427"/>
      <c r="BE509" s="1"/>
      <c r="BL509" s="1"/>
    </row>
    <row r="510" spans="24:64" hidden="1" x14ac:dyDescent="0.2">
      <c r="X510" s="1"/>
      <c r="AX510" s="427"/>
      <c r="BE510" s="1"/>
      <c r="BL510" s="1"/>
    </row>
    <row r="511" spans="24:64" hidden="1" x14ac:dyDescent="0.2">
      <c r="X511" s="1"/>
      <c r="AX511" s="427"/>
      <c r="BE511" s="1"/>
      <c r="BL511" s="1"/>
    </row>
    <row r="512" spans="24:64" hidden="1" x14ac:dyDescent="0.2">
      <c r="X512" s="1"/>
      <c r="AX512" s="427"/>
      <c r="BE512" s="1"/>
      <c r="BL512" s="1"/>
    </row>
    <row r="513" spans="24:64" hidden="1" x14ac:dyDescent="0.2">
      <c r="X513" s="1"/>
      <c r="AX513" s="427"/>
      <c r="BE513" s="1"/>
      <c r="BL513" s="1"/>
    </row>
    <row r="514" spans="24:64" hidden="1" x14ac:dyDescent="0.2">
      <c r="X514" s="1"/>
      <c r="AX514" s="427"/>
      <c r="BE514" s="1"/>
      <c r="BL514" s="1"/>
    </row>
    <row r="515" spans="24:64" hidden="1" x14ac:dyDescent="0.2">
      <c r="X515" s="1"/>
      <c r="AX515" s="427"/>
      <c r="BE515" s="1"/>
      <c r="BL515" s="1"/>
    </row>
    <row r="516" spans="24:64" hidden="1" x14ac:dyDescent="0.2">
      <c r="X516" s="1"/>
      <c r="AX516" s="427"/>
      <c r="BE516" s="1"/>
      <c r="BL516" s="1"/>
    </row>
    <row r="517" spans="24:64" hidden="1" x14ac:dyDescent="0.2">
      <c r="X517" s="1"/>
      <c r="AX517" s="427"/>
      <c r="BE517" s="1"/>
      <c r="BL517" s="1"/>
    </row>
    <row r="518" spans="24:64" hidden="1" x14ac:dyDescent="0.2">
      <c r="X518" s="1"/>
      <c r="AX518" s="427"/>
      <c r="BE518" s="1"/>
      <c r="BL518" s="1"/>
    </row>
    <row r="519" spans="24:64" hidden="1" x14ac:dyDescent="0.2">
      <c r="X519" s="1"/>
      <c r="AX519" s="427"/>
      <c r="BE519" s="1"/>
      <c r="BL519" s="1"/>
    </row>
    <row r="520" spans="24:64" hidden="1" x14ac:dyDescent="0.2">
      <c r="X520" s="1"/>
      <c r="AX520" s="427"/>
      <c r="BE520" s="1"/>
      <c r="BL520" s="1"/>
    </row>
    <row r="521" spans="24:64" hidden="1" x14ac:dyDescent="0.2">
      <c r="X521" s="1"/>
      <c r="AX521" s="427"/>
      <c r="BE521" s="1"/>
      <c r="BL521" s="1"/>
    </row>
    <row r="522" spans="24:64" hidden="1" x14ac:dyDescent="0.2">
      <c r="X522" s="1"/>
      <c r="AX522" s="427"/>
      <c r="BE522" s="1"/>
      <c r="BL522" s="1"/>
    </row>
    <row r="523" spans="24:64" hidden="1" x14ac:dyDescent="0.2">
      <c r="X523" s="1"/>
      <c r="AX523" s="1"/>
      <c r="BE523" s="1"/>
      <c r="BL523" s="1"/>
    </row>
    <row r="524" spans="24:64" hidden="1" x14ac:dyDescent="0.2">
      <c r="X524" s="1"/>
      <c r="AX524" s="1"/>
      <c r="BE524" s="1"/>
      <c r="BL524" s="1"/>
    </row>
    <row r="525" spans="24:64" hidden="1" x14ac:dyDescent="0.2">
      <c r="X525" s="1"/>
      <c r="AX525" s="1"/>
      <c r="BE525" s="1"/>
      <c r="BL525" s="1"/>
    </row>
    <row r="526" spans="24:64" hidden="1" x14ac:dyDescent="0.2">
      <c r="X526" s="1"/>
      <c r="AX526" s="1"/>
      <c r="BE526" s="1"/>
      <c r="BL526" s="1"/>
    </row>
    <row r="527" spans="24:64" hidden="1" x14ac:dyDescent="0.2">
      <c r="X527" s="1"/>
      <c r="AX527" s="1"/>
      <c r="BE527" s="1"/>
      <c r="BL527" s="1"/>
    </row>
    <row r="528" spans="24:64" hidden="1" x14ac:dyDescent="0.2">
      <c r="X528" s="1"/>
      <c r="AX528" s="1"/>
      <c r="BE528" s="1"/>
      <c r="BL528" s="1"/>
    </row>
    <row r="529" spans="24:64" hidden="1" x14ac:dyDescent="0.2">
      <c r="X529" s="1"/>
      <c r="AX529" s="1"/>
      <c r="BE529" s="1"/>
      <c r="BL529" s="1"/>
    </row>
    <row r="530" spans="24:64" hidden="1" x14ac:dyDescent="0.2">
      <c r="X530" s="1"/>
      <c r="AX530" s="1"/>
      <c r="BE530" s="1"/>
      <c r="BL530" s="1"/>
    </row>
    <row r="531" spans="24:64" hidden="1" x14ac:dyDescent="0.2">
      <c r="X531" s="1"/>
      <c r="AX531" s="1"/>
      <c r="BE531" s="1"/>
      <c r="BL531" s="1"/>
    </row>
    <row r="532" spans="24:64" hidden="1" x14ac:dyDescent="0.2">
      <c r="X532" s="1"/>
      <c r="AX532" s="1"/>
      <c r="BE532" s="1"/>
      <c r="BL532" s="1"/>
    </row>
    <row r="533" spans="24:64" hidden="1" x14ac:dyDescent="0.2">
      <c r="X533" s="1"/>
      <c r="AX533" s="1"/>
      <c r="BE533" s="1"/>
      <c r="BL533" s="1"/>
    </row>
    <row r="534" spans="24:64" hidden="1" x14ac:dyDescent="0.2">
      <c r="X534" s="1"/>
      <c r="AX534" s="1"/>
      <c r="BE534" s="1"/>
      <c r="BL534" s="1"/>
    </row>
    <row r="535" spans="24:64" hidden="1" x14ac:dyDescent="0.2">
      <c r="X535" s="1"/>
      <c r="AX535" s="1"/>
      <c r="BE535" s="1"/>
      <c r="BL535" s="1"/>
    </row>
    <row r="536" spans="24:64" hidden="1" x14ac:dyDescent="0.2">
      <c r="X536" s="1"/>
      <c r="AX536" s="1"/>
      <c r="BE536" s="1"/>
      <c r="BL536" s="1"/>
    </row>
    <row r="537" spans="24:64" hidden="1" x14ac:dyDescent="0.2">
      <c r="X537" s="1"/>
      <c r="AX537" s="1"/>
      <c r="BE537" s="1"/>
      <c r="BL537" s="1"/>
    </row>
    <row r="538" spans="24:64" hidden="1" x14ac:dyDescent="0.2">
      <c r="X538" s="1"/>
      <c r="AX538" s="1"/>
      <c r="BE538" s="1"/>
      <c r="BL538" s="1"/>
    </row>
    <row r="539" spans="24:64" hidden="1" x14ac:dyDescent="0.2">
      <c r="X539" s="1"/>
      <c r="AX539" s="1"/>
      <c r="BE539" s="1"/>
      <c r="BL539" s="1"/>
    </row>
    <row r="540" spans="24:64" hidden="1" x14ac:dyDescent="0.2">
      <c r="X540" s="1"/>
      <c r="AX540" s="1"/>
      <c r="BE540" s="1"/>
      <c r="BL540" s="1"/>
    </row>
    <row r="541" spans="24:64" hidden="1" x14ac:dyDescent="0.2">
      <c r="X541" s="1"/>
      <c r="AX541" s="1"/>
      <c r="BE541" s="1"/>
      <c r="BL541" s="1"/>
    </row>
    <row r="542" spans="24:64" hidden="1" x14ac:dyDescent="0.2">
      <c r="X542" s="1"/>
      <c r="AX542" s="1"/>
      <c r="BE542" s="1"/>
      <c r="BL542" s="1"/>
    </row>
    <row r="543" spans="24:64" hidden="1" x14ac:dyDescent="0.2">
      <c r="X543" s="1"/>
      <c r="AX543" s="1"/>
      <c r="BE543" s="1"/>
      <c r="BL543" s="1"/>
    </row>
    <row r="544" spans="24:64" hidden="1" x14ac:dyDescent="0.2">
      <c r="X544" s="1"/>
      <c r="AX544" s="1"/>
      <c r="BE544" s="1"/>
      <c r="BL544" s="1"/>
    </row>
    <row r="545" spans="24:64" hidden="1" x14ac:dyDescent="0.2">
      <c r="X545" s="1"/>
      <c r="AX545" s="1"/>
      <c r="BE545" s="1"/>
      <c r="BL545" s="1"/>
    </row>
    <row r="546" spans="24:64" hidden="1" x14ac:dyDescent="0.2">
      <c r="X546" s="1"/>
      <c r="AX546" s="1"/>
      <c r="BE546" s="1"/>
      <c r="BL546" s="1"/>
    </row>
    <row r="547" spans="24:64" hidden="1" x14ac:dyDescent="0.2">
      <c r="X547" s="1"/>
      <c r="AX547" s="1"/>
      <c r="BE547" s="1"/>
      <c r="BL547" s="1"/>
    </row>
    <row r="548" spans="24:64" hidden="1" x14ac:dyDescent="0.2">
      <c r="X548" s="1"/>
      <c r="AX548" s="1"/>
      <c r="BE548" s="1"/>
      <c r="BL548" s="1"/>
    </row>
    <row r="549" spans="24:64" hidden="1" x14ac:dyDescent="0.2">
      <c r="X549" s="1"/>
      <c r="AX549" s="1"/>
      <c r="BE549" s="1"/>
      <c r="BL549" s="1"/>
    </row>
    <row r="550" spans="24:64" hidden="1" x14ac:dyDescent="0.2">
      <c r="X550" s="1"/>
      <c r="AX550" s="1"/>
      <c r="BE550" s="1"/>
      <c r="BL550" s="1"/>
    </row>
    <row r="551" spans="24:64" hidden="1" x14ac:dyDescent="0.2">
      <c r="X551" s="1"/>
      <c r="AX551" s="1"/>
      <c r="BE551" s="1"/>
      <c r="BL551" s="1"/>
    </row>
    <row r="552" spans="24:64" hidden="1" x14ac:dyDescent="0.2">
      <c r="X552" s="1"/>
      <c r="AX552" s="1"/>
      <c r="BE552" s="1"/>
      <c r="BL552" s="1"/>
    </row>
    <row r="553" spans="24:64" hidden="1" x14ac:dyDescent="0.2">
      <c r="X553" s="1"/>
      <c r="AX553" s="1"/>
      <c r="BE553" s="1"/>
      <c r="BL553" s="1"/>
    </row>
    <row r="554" spans="24:64" hidden="1" x14ac:dyDescent="0.2">
      <c r="X554" s="1"/>
      <c r="AX554" s="1"/>
      <c r="BE554" s="1"/>
      <c r="BL554" s="1"/>
    </row>
    <row r="555" spans="24:64" hidden="1" x14ac:dyDescent="0.2">
      <c r="X555" s="1"/>
      <c r="AX555" s="1"/>
      <c r="BE555" s="1"/>
      <c r="BL555" s="1"/>
    </row>
    <row r="556" spans="24:64" hidden="1" x14ac:dyDescent="0.2">
      <c r="X556" s="1"/>
      <c r="AX556" s="1"/>
      <c r="BE556" s="1"/>
      <c r="BL556" s="1"/>
    </row>
    <row r="557" spans="24:64" hidden="1" x14ac:dyDescent="0.2">
      <c r="X557" s="1"/>
      <c r="AX557" s="1"/>
      <c r="BE557" s="1"/>
      <c r="BL557" s="1"/>
    </row>
    <row r="558" spans="24:64" hidden="1" x14ac:dyDescent="0.2">
      <c r="X558" s="1"/>
      <c r="AX558" s="1"/>
      <c r="BE558" s="1"/>
      <c r="BL558" s="1"/>
    </row>
    <row r="559" spans="24:64" hidden="1" x14ac:dyDescent="0.2">
      <c r="X559" s="1"/>
      <c r="AX559" s="1"/>
      <c r="BE559" s="1"/>
      <c r="BL559" s="1"/>
    </row>
    <row r="560" spans="24:64" hidden="1" x14ac:dyDescent="0.2">
      <c r="X560" s="1"/>
      <c r="AX560" s="1"/>
      <c r="BE560" s="1"/>
      <c r="BL560" s="1"/>
    </row>
    <row r="561" spans="24:64" hidden="1" x14ac:dyDescent="0.2">
      <c r="X561" s="1"/>
      <c r="AX561" s="1"/>
      <c r="BE561" s="1"/>
      <c r="BL561" s="1"/>
    </row>
    <row r="562" spans="24:64" hidden="1" x14ac:dyDescent="0.2">
      <c r="X562" s="1"/>
      <c r="AX562" s="1"/>
      <c r="BE562" s="1"/>
      <c r="BL562" s="1"/>
    </row>
    <row r="563" spans="24:64" hidden="1" x14ac:dyDescent="0.2">
      <c r="X563" s="1"/>
      <c r="AX563" s="1"/>
      <c r="BE563" s="1"/>
      <c r="BL563" s="1"/>
    </row>
    <row r="564" spans="24:64" hidden="1" x14ac:dyDescent="0.2">
      <c r="AX564" s="1"/>
      <c r="BE564" s="1"/>
      <c r="BL564" s="1"/>
    </row>
    <row r="565" spans="24:64" hidden="1" x14ac:dyDescent="0.2">
      <c r="AX565" s="1"/>
      <c r="BE565" s="1"/>
      <c r="BL565" s="1"/>
    </row>
    <row r="566" spans="24:64" hidden="1" x14ac:dyDescent="0.2">
      <c r="AX566" s="1"/>
      <c r="BE566" s="1"/>
      <c r="BL566" s="1"/>
    </row>
    <row r="567" spans="24:64" hidden="1" x14ac:dyDescent="0.2">
      <c r="AX567" s="1"/>
      <c r="BE567" s="1"/>
      <c r="BL567" s="1"/>
    </row>
    <row r="568" spans="24:64" hidden="1" x14ac:dyDescent="0.2">
      <c r="AX568" s="1"/>
      <c r="BE568" s="1"/>
      <c r="BL568" s="1"/>
    </row>
    <row r="569" spans="24:64" hidden="1" x14ac:dyDescent="0.2">
      <c r="AX569" s="1"/>
      <c r="BE569" s="1"/>
      <c r="BL569" s="1"/>
    </row>
    <row r="570" spans="24:64" hidden="1" x14ac:dyDescent="0.2">
      <c r="AX570" s="1"/>
      <c r="BE570" s="1"/>
      <c r="BL570" s="1"/>
    </row>
    <row r="571" spans="24:64" hidden="1" x14ac:dyDescent="0.2">
      <c r="AX571" s="1"/>
      <c r="BE571" s="1"/>
      <c r="BL571" s="1"/>
    </row>
    <row r="572" spans="24:64" hidden="1" x14ac:dyDescent="0.2">
      <c r="AX572" s="1"/>
      <c r="BE572" s="1"/>
      <c r="BL572" s="1"/>
    </row>
    <row r="573" spans="24:64" hidden="1" x14ac:dyDescent="0.2">
      <c r="AX573" s="1"/>
      <c r="BE573" s="1"/>
      <c r="BL573" s="1"/>
    </row>
    <row r="574" spans="24:64" hidden="1" x14ac:dyDescent="0.2">
      <c r="AX574" s="1"/>
      <c r="BE574" s="1"/>
      <c r="BL574" s="1"/>
    </row>
    <row r="575" spans="24:64" hidden="1" x14ac:dyDescent="0.2">
      <c r="AX575" s="1"/>
      <c r="BE575" s="1"/>
      <c r="BL575" s="1"/>
    </row>
    <row r="576" spans="24:64" x14ac:dyDescent="0.2">
      <c r="AX576" s="1"/>
      <c r="BE576" s="1"/>
      <c r="BL576" s="1"/>
    </row>
    <row r="577" spans="50:64" x14ac:dyDescent="0.2">
      <c r="AX577" s="1"/>
      <c r="BE577" s="1"/>
      <c r="BL577" s="1"/>
    </row>
    <row r="578" spans="50:64" x14ac:dyDescent="0.2">
      <c r="AX578" s="1"/>
      <c r="BE578" s="1"/>
      <c r="BL578" s="1"/>
    </row>
    <row r="579" spans="50:64" x14ac:dyDescent="0.2">
      <c r="AX579" s="1"/>
      <c r="BE579" s="1"/>
      <c r="BL579" s="1"/>
    </row>
    <row r="580" spans="50:64" x14ac:dyDescent="0.2">
      <c r="AX580" s="1"/>
      <c r="BE580" s="1"/>
      <c r="BL580" s="1"/>
    </row>
    <row r="581" spans="50:64" x14ac:dyDescent="0.2">
      <c r="AX581" s="1"/>
      <c r="BE581" s="1"/>
      <c r="BL581" s="1"/>
    </row>
    <row r="582" spans="50:64" x14ac:dyDescent="0.2">
      <c r="AX582" s="1"/>
      <c r="BE582" s="1"/>
      <c r="BL582" s="1"/>
    </row>
    <row r="583" spans="50:64" x14ac:dyDescent="0.2">
      <c r="AX583" s="1"/>
      <c r="BE583" s="1"/>
      <c r="BL583" s="1"/>
    </row>
    <row r="584" spans="50:64" x14ac:dyDescent="0.2">
      <c r="AX584" s="1"/>
      <c r="BE584" s="1"/>
      <c r="BL584" s="1"/>
    </row>
    <row r="585" spans="50:64" x14ac:dyDescent="0.2">
      <c r="AX585" s="1"/>
      <c r="BE585" s="1"/>
      <c r="BL585" s="1"/>
    </row>
    <row r="586" spans="50:64" x14ac:dyDescent="0.2">
      <c r="AX586" s="1"/>
      <c r="BE586" s="1"/>
      <c r="BL586" s="1"/>
    </row>
    <row r="587" spans="50:64" x14ac:dyDescent="0.2">
      <c r="AX587" s="1"/>
      <c r="BE587" s="1"/>
      <c r="BL587" s="1"/>
    </row>
    <row r="588" spans="50:64" x14ac:dyDescent="0.2">
      <c r="AX588" s="1"/>
      <c r="BE588" s="1"/>
      <c r="BL588" s="1"/>
    </row>
    <row r="589" spans="50:64" x14ac:dyDescent="0.2">
      <c r="AX589" s="1"/>
      <c r="BE589" s="1"/>
      <c r="BL589" s="1"/>
    </row>
    <row r="590" spans="50:64" x14ac:dyDescent="0.2">
      <c r="AX590" s="1"/>
      <c r="BE590" s="1"/>
      <c r="BL590" s="1"/>
    </row>
    <row r="591" spans="50:64" x14ac:dyDescent="0.2">
      <c r="AX591" s="1"/>
      <c r="BE591" s="1"/>
      <c r="BL591" s="1"/>
    </row>
    <row r="592" spans="50:64" x14ac:dyDescent="0.2">
      <c r="AX592" s="1"/>
      <c r="BE592" s="1"/>
      <c r="BL592" s="1"/>
    </row>
    <row r="593" spans="1:64" x14ac:dyDescent="0.2">
      <c r="AX593" s="1"/>
      <c r="BE593" s="1"/>
      <c r="BL593" s="1"/>
    </row>
    <row r="594" spans="1:64" x14ac:dyDescent="0.2">
      <c r="AX594" s="1"/>
      <c r="BE594" s="1"/>
      <c r="BL594" s="1"/>
    </row>
    <row r="595" spans="1:64" x14ac:dyDescent="0.2">
      <c r="AX595" s="1"/>
      <c r="BE595" s="1"/>
      <c r="BL595" s="1"/>
    </row>
    <row r="596" spans="1:64" x14ac:dyDescent="0.2">
      <c r="AX596" s="1"/>
      <c r="BE596" s="1"/>
      <c r="BL596" s="1"/>
    </row>
    <row r="597" spans="1:64" hidden="1" x14ac:dyDescent="0.2">
      <c r="A597" s="69"/>
      <c r="B597" s="70"/>
      <c r="C597" s="70"/>
      <c r="D597" s="70"/>
      <c r="E597" s="70"/>
      <c r="F597" s="70"/>
      <c r="G597" s="70"/>
      <c r="H597" s="70"/>
      <c r="I597" s="70"/>
      <c r="J597" s="70"/>
      <c r="K597" s="70"/>
      <c r="L597" s="70"/>
      <c r="M597" s="70"/>
      <c r="N597" s="70"/>
      <c r="O597" s="70"/>
      <c r="P597" s="70"/>
      <c r="Q597" s="69"/>
      <c r="R597" s="70"/>
      <c r="S597" s="70"/>
      <c r="T597" s="70"/>
      <c r="U597" s="69"/>
      <c r="V597" s="69"/>
      <c r="W597" s="69"/>
      <c r="X597" s="71"/>
      <c r="Y597" s="70"/>
      <c r="Z597" s="450"/>
      <c r="AA597" s="450"/>
      <c r="AB597" s="70"/>
      <c r="AC597" s="70"/>
      <c r="AD597" s="70"/>
      <c r="AE597" s="70"/>
      <c r="AF597" s="70"/>
      <c r="AG597" s="70"/>
      <c r="AH597" s="70"/>
      <c r="AI597" s="70"/>
      <c r="AJ597" s="70"/>
      <c r="AX597" s="1"/>
      <c r="BE597" s="1"/>
      <c r="BL597" s="1"/>
    </row>
    <row r="598" spans="1:64" x14ac:dyDescent="0.2">
      <c r="AX598" s="1"/>
      <c r="BE598" s="1"/>
      <c r="BL598" s="1"/>
    </row>
    <row r="599" spans="1:64" x14ac:dyDescent="0.2">
      <c r="AX599" s="1"/>
      <c r="BE599" s="1"/>
      <c r="BL599" s="1"/>
    </row>
    <row r="600" spans="1:64" x14ac:dyDescent="0.2">
      <c r="AX600" s="1"/>
      <c r="BE600" s="1"/>
      <c r="BL600" s="1"/>
    </row>
    <row r="601" spans="1:64" x14ac:dyDescent="0.2">
      <c r="AX601" s="1"/>
      <c r="BE601" s="1"/>
      <c r="BL601" s="1"/>
    </row>
    <row r="602" spans="1:64" x14ac:dyDescent="0.2">
      <c r="AX602" s="1"/>
      <c r="BE602" s="1"/>
      <c r="BL602" s="1"/>
    </row>
    <row r="603" spans="1:64" x14ac:dyDescent="0.2">
      <c r="AX603" s="1"/>
      <c r="BE603" s="1"/>
      <c r="BL603" s="1"/>
    </row>
    <row r="604" spans="1:64" x14ac:dyDescent="0.2">
      <c r="AX604" s="1"/>
      <c r="BE604" s="1"/>
      <c r="BL604" s="1"/>
    </row>
    <row r="605" spans="1:64" x14ac:dyDescent="0.2">
      <c r="AX605" s="1"/>
      <c r="BE605" s="1"/>
      <c r="BL605" s="1"/>
    </row>
    <row r="606" spans="1:64" x14ac:dyDescent="0.2">
      <c r="AX606" s="1"/>
      <c r="BE606" s="1"/>
      <c r="BL606" s="1"/>
    </row>
    <row r="607" spans="1:64" x14ac:dyDescent="0.2">
      <c r="AX607" s="1"/>
      <c r="BE607" s="1"/>
      <c r="BL607" s="1"/>
    </row>
    <row r="608" spans="1:64" x14ac:dyDescent="0.2">
      <c r="AX608" s="1"/>
      <c r="BE608" s="1"/>
      <c r="BL608" s="1"/>
    </row>
    <row r="609" spans="50:64" x14ac:dyDescent="0.2">
      <c r="AX609" s="1"/>
      <c r="BE609" s="1"/>
      <c r="BL609" s="1"/>
    </row>
    <row r="610" spans="50:64" x14ac:dyDescent="0.2">
      <c r="AX610" s="1"/>
      <c r="BE610" s="1"/>
      <c r="BL610" s="1"/>
    </row>
    <row r="611" spans="50:64" x14ac:dyDescent="0.2">
      <c r="AX611" s="1"/>
      <c r="BE611" s="1"/>
      <c r="BL611" s="1"/>
    </row>
    <row r="612" spans="50:64" x14ac:dyDescent="0.2">
      <c r="AX612" s="1"/>
      <c r="BE612" s="1"/>
      <c r="BL612" s="1"/>
    </row>
    <row r="613" spans="50:64" x14ac:dyDescent="0.2">
      <c r="AX613" s="1"/>
      <c r="BE613" s="1"/>
      <c r="BL613" s="1"/>
    </row>
    <row r="614" spans="50:64" x14ac:dyDescent="0.2">
      <c r="AX614" s="1"/>
      <c r="BE614" s="1"/>
      <c r="BL614" s="1"/>
    </row>
    <row r="615" spans="50:64" x14ac:dyDescent="0.2">
      <c r="AX615" s="1"/>
      <c r="BE615" s="1"/>
      <c r="BL615" s="1"/>
    </row>
    <row r="616" spans="50:64" x14ac:dyDescent="0.2">
      <c r="AX616" s="1"/>
      <c r="BE616" s="1"/>
      <c r="BL616" s="1"/>
    </row>
    <row r="617" spans="50:64" x14ac:dyDescent="0.2">
      <c r="AX617" s="1"/>
      <c r="BE617" s="1"/>
      <c r="BL617" s="1"/>
    </row>
    <row r="618" spans="50:64" x14ac:dyDescent="0.2">
      <c r="AX618" s="1"/>
      <c r="BE618" s="1"/>
      <c r="BL618" s="1"/>
    </row>
    <row r="619" spans="50:64" x14ac:dyDescent="0.2">
      <c r="AX619" s="1"/>
      <c r="BE619" s="1"/>
      <c r="BL619" s="1"/>
    </row>
    <row r="620" spans="50:64" x14ac:dyDescent="0.2">
      <c r="AX620" s="1"/>
      <c r="BE620" s="1"/>
      <c r="BL620" s="1"/>
    </row>
    <row r="621" spans="50:64" x14ac:dyDescent="0.2">
      <c r="AX621" s="1"/>
      <c r="BE621" s="1"/>
      <c r="BL621" s="1"/>
    </row>
    <row r="622" spans="50:64" x14ac:dyDescent="0.2">
      <c r="AX622" s="1"/>
      <c r="BE622" s="1"/>
      <c r="BL622" s="1"/>
    </row>
    <row r="623" spans="50:64" x14ac:dyDescent="0.2">
      <c r="AX623" s="1"/>
      <c r="BE623" s="1"/>
      <c r="BL623" s="1"/>
    </row>
    <row r="624" spans="50:64" x14ac:dyDescent="0.2">
      <c r="AX624" s="1"/>
      <c r="BE624" s="1"/>
      <c r="BL624" s="1"/>
    </row>
    <row r="625" spans="50:64" x14ac:dyDescent="0.2">
      <c r="AX625" s="1"/>
      <c r="BE625" s="1"/>
      <c r="BL625" s="1"/>
    </row>
    <row r="626" spans="50:64" x14ac:dyDescent="0.2">
      <c r="AX626" s="1"/>
      <c r="BE626" s="1"/>
      <c r="BL626" s="1"/>
    </row>
    <row r="627" spans="50:64" x14ac:dyDescent="0.2">
      <c r="AX627" s="1"/>
      <c r="BE627" s="1"/>
      <c r="BL627" s="1"/>
    </row>
    <row r="628" spans="50:64" x14ac:dyDescent="0.2">
      <c r="AX628" s="1"/>
      <c r="BE628" s="1"/>
      <c r="BL628" s="1"/>
    </row>
    <row r="629" spans="50:64" x14ac:dyDescent="0.2">
      <c r="AX629" s="1"/>
      <c r="BE629" s="1"/>
      <c r="BL629" s="1"/>
    </row>
    <row r="630" spans="50:64" x14ac:dyDescent="0.2">
      <c r="AX630" s="1"/>
      <c r="BE630" s="1"/>
      <c r="BL630" s="1"/>
    </row>
    <row r="631" spans="50:64" x14ac:dyDescent="0.2">
      <c r="AX631" s="1"/>
      <c r="BE631" s="1"/>
      <c r="BL631" s="1"/>
    </row>
    <row r="632" spans="50:64" x14ac:dyDescent="0.2">
      <c r="AX632" s="1"/>
      <c r="BE632" s="1"/>
      <c r="BL632" s="1"/>
    </row>
    <row r="633" spans="50:64" x14ac:dyDescent="0.2">
      <c r="AX633" s="1"/>
      <c r="BE633" s="1"/>
      <c r="BL633" s="1"/>
    </row>
    <row r="634" spans="50:64" x14ac:dyDescent="0.2">
      <c r="AX634" s="1"/>
      <c r="BE634" s="1"/>
      <c r="BL634" s="1"/>
    </row>
    <row r="635" spans="50:64" x14ac:dyDescent="0.2">
      <c r="AX635" s="1"/>
      <c r="BE635" s="1"/>
      <c r="BL635" s="1"/>
    </row>
    <row r="636" spans="50:64" x14ac:dyDescent="0.2">
      <c r="AX636" s="1"/>
      <c r="BE636" s="1"/>
      <c r="BL636" s="1"/>
    </row>
    <row r="637" spans="50:64" x14ac:dyDescent="0.2">
      <c r="AX637" s="1"/>
      <c r="BE637" s="1"/>
      <c r="BL637" s="1"/>
    </row>
    <row r="638" spans="50:64" x14ac:dyDescent="0.2">
      <c r="AX638" s="1"/>
      <c r="BE638" s="1"/>
      <c r="BL638" s="1"/>
    </row>
    <row r="639" spans="50:64" x14ac:dyDescent="0.2">
      <c r="AX639" s="1"/>
      <c r="BE639" s="1"/>
      <c r="BL639" s="1"/>
    </row>
    <row r="640" spans="50:64" x14ac:dyDescent="0.2">
      <c r="AX640" s="1"/>
      <c r="BE640" s="1"/>
      <c r="BL640" s="1"/>
    </row>
    <row r="641" spans="50:64" x14ac:dyDescent="0.2">
      <c r="AX641" s="1"/>
      <c r="BE641" s="1"/>
      <c r="BL641" s="1"/>
    </row>
    <row r="642" spans="50:64" x14ac:dyDescent="0.2">
      <c r="AX642" s="1"/>
      <c r="BE642" s="1"/>
      <c r="BL642" s="1"/>
    </row>
    <row r="643" spans="50:64" x14ac:dyDescent="0.2">
      <c r="AX643" s="1"/>
      <c r="BE643" s="1"/>
      <c r="BL643" s="1"/>
    </row>
    <row r="644" spans="50:64" x14ac:dyDescent="0.2">
      <c r="AX644" s="1"/>
      <c r="BE644" s="1"/>
      <c r="BL644" s="1"/>
    </row>
    <row r="645" spans="50:64" x14ac:dyDescent="0.2">
      <c r="AX645" s="1"/>
      <c r="BE645" s="1"/>
      <c r="BL645" s="1"/>
    </row>
    <row r="646" spans="50:64" x14ac:dyDescent="0.2">
      <c r="AX646" s="1"/>
      <c r="BE646" s="1"/>
      <c r="BL646" s="1"/>
    </row>
    <row r="647" spans="50:64" x14ac:dyDescent="0.2">
      <c r="AX647" s="1"/>
      <c r="BE647" s="1"/>
      <c r="BL647" s="1"/>
    </row>
    <row r="648" spans="50:64" x14ac:dyDescent="0.2">
      <c r="AX648" s="1"/>
      <c r="BE648" s="1"/>
      <c r="BL648" s="1"/>
    </row>
    <row r="649" spans="50:64" x14ac:dyDescent="0.2">
      <c r="AX649" s="1"/>
      <c r="BE649" s="1"/>
      <c r="BL649" s="1"/>
    </row>
    <row r="650" spans="50:64" x14ac:dyDescent="0.2">
      <c r="AX650" s="1"/>
      <c r="BE650" s="1"/>
      <c r="BL650" s="1"/>
    </row>
    <row r="651" spans="50:64" x14ac:dyDescent="0.2">
      <c r="AX651" s="1"/>
      <c r="BE651" s="1"/>
      <c r="BL651" s="1"/>
    </row>
    <row r="652" spans="50:64" x14ac:dyDescent="0.2">
      <c r="AX652" s="1"/>
      <c r="BE652" s="1"/>
      <c r="BL652" s="1"/>
    </row>
    <row r="653" spans="50:64" x14ac:dyDescent="0.2">
      <c r="AX653" s="1"/>
      <c r="BE653" s="1"/>
      <c r="BL653" s="1"/>
    </row>
    <row r="654" spans="50:64" x14ac:dyDescent="0.2">
      <c r="AX654" s="1"/>
      <c r="BE654" s="1"/>
      <c r="BL654" s="1"/>
    </row>
    <row r="655" spans="50:64" x14ac:dyDescent="0.2">
      <c r="AX655" s="1"/>
      <c r="BE655" s="1"/>
      <c r="BL655" s="1"/>
    </row>
    <row r="656" spans="50:64" x14ac:dyDescent="0.2">
      <c r="AX656" s="1"/>
      <c r="BE656" s="1"/>
      <c r="BL656" s="1"/>
    </row>
    <row r="657" spans="50:64" x14ac:dyDescent="0.2">
      <c r="AX657" s="1"/>
      <c r="BE657" s="1"/>
      <c r="BL657" s="1"/>
    </row>
    <row r="658" spans="50:64" x14ac:dyDescent="0.2">
      <c r="AX658" s="1"/>
      <c r="BE658" s="1"/>
      <c r="BL658" s="1"/>
    </row>
    <row r="659" spans="50:64" x14ac:dyDescent="0.2">
      <c r="AX659" s="1"/>
      <c r="BE659" s="1"/>
      <c r="BL659" s="1"/>
    </row>
    <row r="660" spans="50:64" x14ac:dyDescent="0.2">
      <c r="AX660" s="1"/>
      <c r="BE660" s="1"/>
      <c r="BL660" s="1"/>
    </row>
    <row r="661" spans="50:64" x14ac:dyDescent="0.2">
      <c r="AX661" s="1"/>
      <c r="BE661" s="1"/>
      <c r="BL661" s="1"/>
    </row>
    <row r="662" spans="50:64" x14ac:dyDescent="0.2">
      <c r="AX662" s="1"/>
      <c r="BE662" s="1"/>
      <c r="BL662" s="1"/>
    </row>
    <row r="663" spans="50:64" x14ac:dyDescent="0.2">
      <c r="AX663" s="1"/>
      <c r="BE663" s="1"/>
      <c r="BL663" s="1"/>
    </row>
    <row r="664" spans="50:64" x14ac:dyDescent="0.2">
      <c r="AX664" s="1"/>
      <c r="BE664" s="1"/>
      <c r="BL664" s="1"/>
    </row>
    <row r="665" spans="50:64" x14ac:dyDescent="0.2">
      <c r="AX665" s="1"/>
      <c r="BE665" s="1"/>
      <c r="BL665" s="1"/>
    </row>
    <row r="666" spans="50:64" x14ac:dyDescent="0.2">
      <c r="AX666" s="1"/>
      <c r="BE666" s="1"/>
      <c r="BL666" s="1"/>
    </row>
    <row r="667" spans="50:64" x14ac:dyDescent="0.2">
      <c r="AX667" s="1"/>
      <c r="BE667" s="1"/>
      <c r="BL667" s="1"/>
    </row>
    <row r="668" spans="50:64" x14ac:dyDescent="0.2">
      <c r="AX668" s="1"/>
      <c r="BE668" s="1"/>
      <c r="BL668" s="1"/>
    </row>
    <row r="669" spans="50:64" x14ac:dyDescent="0.2">
      <c r="AX669" s="1"/>
      <c r="BE669" s="1"/>
      <c r="BL669" s="1"/>
    </row>
    <row r="670" spans="50:64" x14ac:dyDescent="0.2">
      <c r="AX670" s="1"/>
      <c r="BE670" s="1"/>
      <c r="BL670" s="1"/>
    </row>
    <row r="671" spans="50:64" x14ac:dyDescent="0.2">
      <c r="AX671" s="1"/>
      <c r="BE671" s="1"/>
      <c r="BL671" s="1"/>
    </row>
    <row r="672" spans="50:64" x14ac:dyDescent="0.2">
      <c r="AX672" s="1"/>
      <c r="BE672" s="1"/>
      <c r="BL672" s="1"/>
    </row>
    <row r="673" spans="50:64" x14ac:dyDescent="0.2">
      <c r="AX673" s="1"/>
      <c r="BE673" s="1"/>
      <c r="BL673" s="1"/>
    </row>
    <row r="674" spans="50:64" x14ac:dyDescent="0.2">
      <c r="AX674" s="1"/>
      <c r="BE674" s="1"/>
      <c r="BL674" s="1"/>
    </row>
    <row r="675" spans="50:64" x14ac:dyDescent="0.2">
      <c r="AX675" s="1"/>
      <c r="BE675" s="1"/>
      <c r="BL675" s="1"/>
    </row>
    <row r="676" spans="50:64" x14ac:dyDescent="0.2">
      <c r="AX676" s="1"/>
      <c r="BE676" s="1"/>
      <c r="BL676" s="1"/>
    </row>
    <row r="677" spans="50:64" x14ac:dyDescent="0.2">
      <c r="AX677" s="1"/>
      <c r="BE677" s="1"/>
      <c r="BL677" s="1"/>
    </row>
    <row r="678" spans="50:64" x14ac:dyDescent="0.2">
      <c r="AX678" s="1"/>
      <c r="BE678" s="1"/>
      <c r="BL678" s="1"/>
    </row>
    <row r="679" spans="50:64" x14ac:dyDescent="0.2">
      <c r="AX679" s="1"/>
      <c r="BE679" s="1"/>
      <c r="BL679" s="1"/>
    </row>
    <row r="680" spans="50:64" x14ac:dyDescent="0.2">
      <c r="AX680" s="1"/>
      <c r="BE680" s="1"/>
      <c r="BL680" s="1"/>
    </row>
    <row r="681" spans="50:64" x14ac:dyDescent="0.2">
      <c r="AX681" s="1"/>
      <c r="BE681" s="1"/>
      <c r="BL681" s="1"/>
    </row>
    <row r="682" spans="50:64" x14ac:dyDescent="0.2">
      <c r="AX682" s="1"/>
      <c r="BE682" s="1"/>
      <c r="BL682" s="1"/>
    </row>
    <row r="683" spans="50:64" x14ac:dyDescent="0.2">
      <c r="AX683" s="1"/>
      <c r="BE683" s="1"/>
      <c r="BL683" s="1"/>
    </row>
    <row r="684" spans="50:64" x14ac:dyDescent="0.2">
      <c r="AX684" s="1"/>
      <c r="BE684" s="1"/>
      <c r="BL684" s="1"/>
    </row>
    <row r="685" spans="50:64" x14ac:dyDescent="0.2">
      <c r="AX685" s="1"/>
      <c r="BE685" s="1"/>
      <c r="BL685" s="1"/>
    </row>
    <row r="686" spans="50:64" x14ac:dyDescent="0.2">
      <c r="AX686" s="1"/>
      <c r="BE686" s="1"/>
      <c r="BL686" s="1"/>
    </row>
    <row r="687" spans="50:64" x14ac:dyDescent="0.2">
      <c r="AX687" s="1"/>
      <c r="BE687" s="1"/>
      <c r="BL687" s="1"/>
    </row>
    <row r="688" spans="50:64" x14ac:dyDescent="0.2">
      <c r="AX688" s="1"/>
      <c r="BE688" s="1"/>
      <c r="BL688" s="1"/>
    </row>
    <row r="689" spans="50:64" x14ac:dyDescent="0.2">
      <c r="AX689" s="1"/>
      <c r="BE689" s="1"/>
      <c r="BL689" s="1"/>
    </row>
    <row r="690" spans="50:64" x14ac:dyDescent="0.2">
      <c r="AX690" s="1"/>
      <c r="BE690" s="1"/>
      <c r="BL690" s="1"/>
    </row>
    <row r="691" spans="50:64" x14ac:dyDescent="0.2">
      <c r="AX691" s="1"/>
      <c r="BE691" s="1"/>
      <c r="BL691" s="1"/>
    </row>
    <row r="692" spans="50:64" x14ac:dyDescent="0.2">
      <c r="AX692" s="1"/>
      <c r="BE692" s="1"/>
      <c r="BL692" s="1"/>
    </row>
    <row r="693" spans="50:64" x14ac:dyDescent="0.2">
      <c r="AX693" s="1"/>
      <c r="BE693" s="1"/>
      <c r="BL693" s="1"/>
    </row>
    <row r="694" spans="50:64" x14ac:dyDescent="0.2">
      <c r="AX694" s="1"/>
      <c r="BE694" s="1"/>
      <c r="BL694" s="1"/>
    </row>
    <row r="695" spans="50:64" x14ac:dyDescent="0.2">
      <c r="AX695" s="1"/>
      <c r="BE695" s="1"/>
      <c r="BL695" s="1"/>
    </row>
    <row r="696" spans="50:64" x14ac:dyDescent="0.2">
      <c r="AX696" s="1"/>
      <c r="BE696" s="1"/>
      <c r="BL696" s="1"/>
    </row>
    <row r="697" spans="50:64" x14ac:dyDescent="0.2">
      <c r="AX697" s="1"/>
      <c r="BE697" s="1"/>
      <c r="BL697" s="1"/>
    </row>
    <row r="698" spans="50:64" x14ac:dyDescent="0.2">
      <c r="AX698" s="1"/>
      <c r="BE698" s="1"/>
      <c r="BL698" s="1"/>
    </row>
    <row r="699" spans="50:64" x14ac:dyDescent="0.2">
      <c r="AX699" s="1"/>
      <c r="BE699" s="1"/>
      <c r="BL699" s="1"/>
    </row>
    <row r="700" spans="50:64" x14ac:dyDescent="0.2">
      <c r="AX700" s="1"/>
      <c r="BE700" s="1"/>
      <c r="BL700" s="1"/>
    </row>
    <row r="701" spans="50:64" x14ac:dyDescent="0.2">
      <c r="AX701" s="1"/>
      <c r="BE701" s="1"/>
      <c r="BL701" s="1"/>
    </row>
    <row r="702" spans="50:64" x14ac:dyDescent="0.2">
      <c r="AX702" s="1"/>
      <c r="BE702" s="1"/>
      <c r="BL702" s="1"/>
    </row>
    <row r="703" spans="50:64" x14ac:dyDescent="0.2">
      <c r="AX703" s="1"/>
      <c r="BE703" s="1"/>
      <c r="BL703" s="1"/>
    </row>
    <row r="704" spans="50:64" x14ac:dyDescent="0.2">
      <c r="AX704" s="1"/>
      <c r="BE704" s="1"/>
      <c r="BL704" s="1"/>
    </row>
    <row r="705" spans="50:64" x14ac:dyDescent="0.2">
      <c r="AX705" s="1"/>
      <c r="BE705" s="1"/>
      <c r="BL705" s="1"/>
    </row>
    <row r="706" spans="50:64" x14ac:dyDescent="0.2">
      <c r="AX706" s="1"/>
      <c r="BE706" s="1"/>
      <c r="BL706" s="1"/>
    </row>
    <row r="707" spans="50:64" x14ac:dyDescent="0.2">
      <c r="AX707" s="1"/>
      <c r="BE707" s="1"/>
      <c r="BL707" s="1"/>
    </row>
    <row r="708" spans="50:64" x14ac:dyDescent="0.2">
      <c r="AX708" s="1"/>
      <c r="BE708" s="1"/>
      <c r="BL708" s="1"/>
    </row>
    <row r="709" spans="50:64" x14ac:dyDescent="0.2">
      <c r="AX709" s="1"/>
      <c r="BE709" s="1"/>
      <c r="BL709" s="1"/>
    </row>
    <row r="710" spans="50:64" x14ac:dyDescent="0.2">
      <c r="AX710" s="1"/>
      <c r="BE710" s="1"/>
      <c r="BL710" s="1"/>
    </row>
    <row r="711" spans="50:64" x14ac:dyDescent="0.2">
      <c r="AX711" s="1"/>
      <c r="BE711" s="1"/>
      <c r="BL711" s="1"/>
    </row>
    <row r="712" spans="50:64" x14ac:dyDescent="0.2">
      <c r="AX712" s="1"/>
      <c r="BE712" s="1"/>
      <c r="BL712" s="1"/>
    </row>
    <row r="713" spans="50:64" x14ac:dyDescent="0.2">
      <c r="AX713" s="1"/>
      <c r="BE713" s="1"/>
      <c r="BL713" s="1"/>
    </row>
    <row r="714" spans="50:64" x14ac:dyDescent="0.2">
      <c r="AX714" s="1"/>
      <c r="BE714" s="1"/>
      <c r="BL714" s="1"/>
    </row>
    <row r="715" spans="50:64" x14ac:dyDescent="0.2">
      <c r="AX715" s="1"/>
      <c r="BE715" s="1"/>
      <c r="BL715" s="1"/>
    </row>
    <row r="716" spans="50:64" x14ac:dyDescent="0.2">
      <c r="AX716" s="1"/>
      <c r="BE716" s="1"/>
      <c r="BL716" s="1"/>
    </row>
    <row r="717" spans="50:64" x14ac:dyDescent="0.2">
      <c r="AX717" s="1"/>
      <c r="BE717" s="1"/>
      <c r="BL717" s="1"/>
    </row>
    <row r="718" spans="50:64" x14ac:dyDescent="0.2">
      <c r="AX718" s="1"/>
      <c r="BE718" s="1"/>
      <c r="BL718" s="1"/>
    </row>
    <row r="719" spans="50:64" x14ac:dyDescent="0.2">
      <c r="AX719" s="1"/>
      <c r="BE719" s="1"/>
      <c r="BL719" s="1"/>
    </row>
    <row r="720" spans="50:64" x14ac:dyDescent="0.2">
      <c r="AX720" s="1"/>
      <c r="BE720" s="1"/>
      <c r="BL720" s="1"/>
    </row>
    <row r="721" spans="50:64" x14ac:dyDescent="0.2">
      <c r="AX721" s="1"/>
      <c r="BE721" s="1"/>
      <c r="BL721" s="1"/>
    </row>
    <row r="722" spans="50:64" x14ac:dyDescent="0.2">
      <c r="AX722" s="1"/>
      <c r="BE722" s="1"/>
      <c r="BL722" s="1"/>
    </row>
    <row r="723" spans="50:64" x14ac:dyDescent="0.2">
      <c r="AX723" s="1"/>
      <c r="BE723" s="1"/>
      <c r="BL723" s="1"/>
    </row>
    <row r="724" spans="50:64" x14ac:dyDescent="0.2">
      <c r="AX724" s="1"/>
      <c r="BE724" s="1"/>
      <c r="BL724" s="1"/>
    </row>
    <row r="725" spans="50:64" x14ac:dyDescent="0.2">
      <c r="AX725" s="1"/>
      <c r="BE725" s="1"/>
      <c r="BL725" s="1"/>
    </row>
    <row r="726" spans="50:64" x14ac:dyDescent="0.2">
      <c r="AX726" s="1"/>
      <c r="BE726" s="1"/>
      <c r="BL726" s="1"/>
    </row>
    <row r="727" spans="50:64" x14ac:dyDescent="0.2">
      <c r="AX727" s="1"/>
      <c r="BE727" s="1"/>
      <c r="BL727" s="1"/>
    </row>
    <row r="728" spans="50:64" x14ac:dyDescent="0.2">
      <c r="AX728" s="1"/>
      <c r="BE728" s="1"/>
      <c r="BL728" s="1"/>
    </row>
    <row r="729" spans="50:64" x14ac:dyDescent="0.2">
      <c r="AX729" s="1"/>
      <c r="BE729" s="1"/>
      <c r="BL729" s="1"/>
    </row>
    <row r="730" spans="50:64" x14ac:dyDescent="0.2">
      <c r="AX730" s="1"/>
      <c r="BE730" s="1"/>
      <c r="BL730" s="1"/>
    </row>
    <row r="731" spans="50:64" x14ac:dyDescent="0.2">
      <c r="AX731" s="1"/>
      <c r="BE731" s="1"/>
      <c r="BL731" s="1"/>
    </row>
    <row r="732" spans="50:64" x14ac:dyDescent="0.2">
      <c r="AX732" s="1"/>
      <c r="BE732" s="1"/>
      <c r="BL732" s="1"/>
    </row>
    <row r="733" spans="50:64" x14ac:dyDescent="0.2">
      <c r="AX733" s="1"/>
      <c r="BE733" s="1"/>
      <c r="BL733" s="1"/>
    </row>
    <row r="734" spans="50:64" x14ac:dyDescent="0.2">
      <c r="AX734" s="1"/>
      <c r="BE734" s="1"/>
      <c r="BL734" s="1"/>
    </row>
    <row r="735" spans="50:64" x14ac:dyDescent="0.2">
      <c r="AX735" s="1"/>
      <c r="BE735" s="1"/>
      <c r="BL735" s="1"/>
    </row>
    <row r="736" spans="50:64" x14ac:dyDescent="0.2">
      <c r="AX736" s="1"/>
      <c r="BE736" s="1"/>
      <c r="BL736" s="1"/>
    </row>
    <row r="737" spans="50:64" x14ac:dyDescent="0.2">
      <c r="AX737" s="1"/>
      <c r="BE737" s="1"/>
      <c r="BL737" s="1"/>
    </row>
    <row r="738" spans="50:64" x14ac:dyDescent="0.2">
      <c r="AX738" s="1"/>
      <c r="BE738" s="1"/>
      <c r="BL738" s="1"/>
    </row>
    <row r="739" spans="50:64" x14ac:dyDescent="0.2">
      <c r="AX739" s="1"/>
      <c r="BE739" s="1"/>
      <c r="BL739" s="1"/>
    </row>
    <row r="740" spans="50:64" x14ac:dyDescent="0.2">
      <c r="AX740" s="1"/>
      <c r="BE740" s="1"/>
      <c r="BL740" s="1"/>
    </row>
    <row r="741" spans="50:64" x14ac:dyDescent="0.2">
      <c r="AX741" s="1"/>
      <c r="BE741" s="1"/>
      <c r="BL741" s="1"/>
    </row>
    <row r="742" spans="50:64" x14ac:dyDescent="0.2">
      <c r="AX742" s="1"/>
      <c r="BE742" s="1"/>
      <c r="BL742" s="1"/>
    </row>
    <row r="743" spans="50:64" x14ac:dyDescent="0.2">
      <c r="AX743" s="1"/>
      <c r="BE743" s="1"/>
      <c r="BL743" s="1"/>
    </row>
    <row r="744" spans="50:64" x14ac:dyDescent="0.2">
      <c r="AX744" s="1"/>
      <c r="BE744" s="1"/>
      <c r="BL744" s="1"/>
    </row>
    <row r="745" spans="50:64" x14ac:dyDescent="0.2">
      <c r="AX745" s="1"/>
      <c r="BE745" s="1"/>
      <c r="BL745" s="1"/>
    </row>
    <row r="746" spans="50:64" x14ac:dyDescent="0.2">
      <c r="AX746" s="1"/>
      <c r="BE746" s="1"/>
      <c r="BL746" s="1"/>
    </row>
    <row r="747" spans="50:64" x14ac:dyDescent="0.2">
      <c r="AX747" s="1"/>
      <c r="BE747" s="1"/>
      <c r="BL747" s="1"/>
    </row>
    <row r="748" spans="50:64" x14ac:dyDescent="0.2">
      <c r="AX748" s="1"/>
      <c r="BE748" s="1"/>
      <c r="BL748" s="1"/>
    </row>
    <row r="749" spans="50:64" x14ac:dyDescent="0.2">
      <c r="AX749" s="1"/>
      <c r="BE749" s="1"/>
      <c r="BL749" s="1"/>
    </row>
    <row r="750" spans="50:64" x14ac:dyDescent="0.2">
      <c r="AX750" s="1"/>
      <c r="BE750" s="1"/>
      <c r="BL750" s="1"/>
    </row>
    <row r="751" spans="50:64" x14ac:dyDescent="0.2">
      <c r="AX751" s="1"/>
      <c r="BE751" s="1"/>
      <c r="BL751" s="1"/>
    </row>
    <row r="752" spans="50:64" x14ac:dyDescent="0.2">
      <c r="AX752" s="1"/>
      <c r="BE752" s="1"/>
      <c r="BL752" s="1"/>
    </row>
    <row r="753" spans="50:64" x14ac:dyDescent="0.2">
      <c r="AX753" s="1"/>
      <c r="BE753" s="1"/>
      <c r="BL753" s="1"/>
    </row>
    <row r="754" spans="50:64" x14ac:dyDescent="0.2">
      <c r="AX754" s="1"/>
      <c r="BE754" s="1"/>
      <c r="BL754" s="1"/>
    </row>
    <row r="755" spans="50:64" x14ac:dyDescent="0.2">
      <c r="AX755" s="1"/>
      <c r="BE755" s="1"/>
      <c r="BL755" s="1"/>
    </row>
    <row r="756" spans="50:64" x14ac:dyDescent="0.2">
      <c r="AX756" s="1"/>
      <c r="BE756" s="1"/>
      <c r="BL756" s="1"/>
    </row>
    <row r="757" spans="50:64" x14ac:dyDescent="0.2">
      <c r="AX757" s="1"/>
      <c r="BE757" s="1"/>
      <c r="BL757" s="1"/>
    </row>
    <row r="758" spans="50:64" x14ac:dyDescent="0.2">
      <c r="AX758" s="1"/>
      <c r="BE758" s="1"/>
      <c r="BL758" s="1"/>
    </row>
    <row r="759" spans="50:64" x14ac:dyDescent="0.2">
      <c r="AX759" s="1"/>
      <c r="BE759" s="1"/>
      <c r="BL759" s="1"/>
    </row>
    <row r="760" spans="50:64" x14ac:dyDescent="0.2">
      <c r="AX760" s="1"/>
      <c r="BE760" s="1"/>
      <c r="BL760" s="1"/>
    </row>
    <row r="761" spans="50:64" x14ac:dyDescent="0.2">
      <c r="AX761" s="1"/>
      <c r="BE761" s="1"/>
      <c r="BL761" s="1"/>
    </row>
    <row r="762" spans="50:64" x14ac:dyDescent="0.2">
      <c r="AX762" s="1"/>
      <c r="BE762" s="1"/>
      <c r="BL762" s="1"/>
    </row>
    <row r="763" spans="50:64" x14ac:dyDescent="0.2">
      <c r="AX763" s="1"/>
      <c r="BE763" s="1"/>
      <c r="BL763" s="1"/>
    </row>
    <row r="764" spans="50:64" x14ac:dyDescent="0.2">
      <c r="AX764" s="1"/>
      <c r="BE764" s="1"/>
      <c r="BL764" s="1"/>
    </row>
    <row r="765" spans="50:64" x14ac:dyDescent="0.2">
      <c r="AX765" s="1"/>
      <c r="BE765" s="1"/>
      <c r="BL765" s="1"/>
    </row>
    <row r="766" spans="50:64" x14ac:dyDescent="0.2">
      <c r="AX766" s="1"/>
      <c r="BE766" s="1"/>
      <c r="BL766" s="1"/>
    </row>
    <row r="767" spans="50:64" x14ac:dyDescent="0.2">
      <c r="AX767" s="1"/>
      <c r="BE767" s="1"/>
      <c r="BL767" s="1"/>
    </row>
    <row r="768" spans="50:64" x14ac:dyDescent="0.2">
      <c r="AX768" s="1"/>
      <c r="BE768" s="1"/>
      <c r="BL768" s="1"/>
    </row>
    <row r="769" spans="50:64" x14ac:dyDescent="0.2">
      <c r="AX769" s="1"/>
      <c r="BE769" s="1"/>
      <c r="BL769" s="1"/>
    </row>
    <row r="770" spans="50:64" x14ac:dyDescent="0.2">
      <c r="AX770" s="1"/>
      <c r="BE770" s="1"/>
      <c r="BL770" s="1"/>
    </row>
    <row r="771" spans="50:64" x14ac:dyDescent="0.2">
      <c r="AX771" s="1"/>
      <c r="BE771" s="1"/>
      <c r="BL771" s="1"/>
    </row>
    <row r="772" spans="50:64" x14ac:dyDescent="0.2">
      <c r="AX772" s="1"/>
      <c r="BE772" s="1"/>
      <c r="BL772" s="1"/>
    </row>
    <row r="773" spans="50:64" x14ac:dyDescent="0.2">
      <c r="AX773" s="1"/>
      <c r="BE773" s="1"/>
      <c r="BL773" s="1"/>
    </row>
    <row r="774" spans="50:64" x14ac:dyDescent="0.2">
      <c r="AX774" s="1"/>
      <c r="BE774" s="1"/>
      <c r="BL774" s="1"/>
    </row>
    <row r="775" spans="50:64" x14ac:dyDescent="0.2">
      <c r="AX775" s="1"/>
      <c r="BE775" s="1"/>
      <c r="BL775" s="1"/>
    </row>
    <row r="776" spans="50:64" x14ac:dyDescent="0.2">
      <c r="AX776" s="1"/>
      <c r="BE776" s="1"/>
      <c r="BL776" s="1"/>
    </row>
    <row r="777" spans="50:64" x14ac:dyDescent="0.2">
      <c r="AX777" s="1"/>
      <c r="BE777" s="1"/>
      <c r="BL777" s="1"/>
    </row>
    <row r="778" spans="50:64" x14ac:dyDescent="0.2">
      <c r="AX778" s="1"/>
      <c r="BE778" s="1"/>
      <c r="BL778" s="1"/>
    </row>
    <row r="779" spans="50:64" x14ac:dyDescent="0.2">
      <c r="AX779" s="1"/>
      <c r="BE779" s="1"/>
      <c r="BL779" s="1"/>
    </row>
    <row r="780" spans="50:64" x14ac:dyDescent="0.2">
      <c r="AX780" s="1"/>
      <c r="BE780" s="1"/>
      <c r="BL780" s="1"/>
    </row>
    <row r="781" spans="50:64" x14ac:dyDescent="0.2">
      <c r="AX781" s="1"/>
      <c r="BE781" s="1"/>
      <c r="BL781" s="1"/>
    </row>
    <row r="782" spans="50:64" x14ac:dyDescent="0.2">
      <c r="AX782" s="1"/>
      <c r="BE782" s="1"/>
      <c r="BL782" s="1"/>
    </row>
    <row r="783" spans="50:64" x14ac:dyDescent="0.2">
      <c r="AX783" s="1"/>
      <c r="BE783" s="1"/>
      <c r="BL783" s="1"/>
    </row>
    <row r="784" spans="50:64" x14ac:dyDescent="0.2">
      <c r="AX784" s="1"/>
      <c r="BE784" s="1"/>
      <c r="BL784" s="1"/>
    </row>
    <row r="785" spans="50:64" x14ac:dyDescent="0.2">
      <c r="AX785" s="1"/>
      <c r="BE785" s="1"/>
      <c r="BL785" s="1"/>
    </row>
    <row r="786" spans="50:64" x14ac:dyDescent="0.2">
      <c r="AX786" s="1"/>
      <c r="BE786" s="1"/>
      <c r="BL786" s="1"/>
    </row>
    <row r="787" spans="50:64" x14ac:dyDescent="0.2">
      <c r="AX787" s="1"/>
      <c r="BE787" s="1"/>
      <c r="BL787" s="1"/>
    </row>
    <row r="788" spans="50:64" x14ac:dyDescent="0.2">
      <c r="AX788" s="1"/>
      <c r="BE788" s="1"/>
      <c r="BL788" s="1"/>
    </row>
    <row r="789" spans="50:64" x14ac:dyDescent="0.2">
      <c r="AX789" s="1"/>
      <c r="BE789" s="1"/>
      <c r="BL789" s="1"/>
    </row>
    <row r="790" spans="50:64" x14ac:dyDescent="0.2">
      <c r="AX790" s="1"/>
      <c r="BE790" s="1"/>
      <c r="BL790" s="1"/>
    </row>
    <row r="791" spans="50:64" x14ac:dyDescent="0.2">
      <c r="AX791" s="1"/>
      <c r="BE791" s="1"/>
      <c r="BL791" s="1"/>
    </row>
    <row r="792" spans="50:64" x14ac:dyDescent="0.2">
      <c r="AX792" s="1"/>
      <c r="BE792" s="1"/>
      <c r="BL792" s="1"/>
    </row>
    <row r="793" spans="50:64" x14ac:dyDescent="0.2">
      <c r="AX793" s="1"/>
      <c r="BE793" s="1"/>
      <c r="BL793" s="1"/>
    </row>
    <row r="794" spans="50:64" x14ac:dyDescent="0.2">
      <c r="AX794" s="1"/>
      <c r="BE794" s="1"/>
      <c r="BL794" s="1"/>
    </row>
    <row r="795" spans="50:64" x14ac:dyDescent="0.2">
      <c r="AX795" s="1"/>
      <c r="BE795" s="1"/>
      <c r="BL795" s="1"/>
    </row>
    <row r="796" spans="50:64" x14ac:dyDescent="0.2">
      <c r="AX796" s="1"/>
      <c r="BE796" s="1"/>
      <c r="BL796" s="1"/>
    </row>
    <row r="797" spans="50:64" x14ac:dyDescent="0.2">
      <c r="AX797" s="1"/>
      <c r="BE797" s="1"/>
      <c r="BL797" s="1"/>
    </row>
    <row r="798" spans="50:64" x14ac:dyDescent="0.2">
      <c r="AX798" s="1"/>
      <c r="BE798" s="1"/>
      <c r="BL798" s="1"/>
    </row>
    <row r="799" spans="50:64" x14ac:dyDescent="0.2">
      <c r="AX799" s="1"/>
      <c r="BE799" s="1"/>
      <c r="BL799" s="1"/>
    </row>
    <row r="800" spans="50:64" x14ac:dyDescent="0.2">
      <c r="AX800" s="1"/>
      <c r="BE800" s="1"/>
      <c r="BL800" s="1"/>
    </row>
    <row r="801" spans="50:64" x14ac:dyDescent="0.2">
      <c r="AX801" s="1"/>
      <c r="BE801" s="1"/>
      <c r="BL801" s="1"/>
    </row>
    <row r="802" spans="50:64" x14ac:dyDescent="0.2">
      <c r="AX802" s="1"/>
      <c r="BE802" s="1"/>
      <c r="BL802" s="1"/>
    </row>
    <row r="803" spans="50:64" x14ac:dyDescent="0.2">
      <c r="AX803" s="1"/>
      <c r="BE803" s="1"/>
      <c r="BL803" s="1"/>
    </row>
    <row r="804" spans="50:64" x14ac:dyDescent="0.2">
      <c r="AX804" s="1"/>
      <c r="BE804" s="1"/>
      <c r="BL804" s="1"/>
    </row>
    <row r="805" spans="50:64" x14ac:dyDescent="0.2">
      <c r="AX805" s="1"/>
      <c r="BE805" s="1"/>
      <c r="BL805" s="1"/>
    </row>
    <row r="806" spans="50:64" x14ac:dyDescent="0.2">
      <c r="AX806" s="1"/>
      <c r="BE806" s="1"/>
      <c r="BL806" s="1"/>
    </row>
    <row r="807" spans="50:64" x14ac:dyDescent="0.2">
      <c r="AX807" s="1"/>
      <c r="BE807" s="1"/>
      <c r="BL807" s="1"/>
    </row>
    <row r="808" spans="50:64" x14ac:dyDescent="0.2">
      <c r="AX808" s="1"/>
      <c r="BE808" s="1"/>
      <c r="BL808" s="1"/>
    </row>
    <row r="809" spans="50:64" x14ac:dyDescent="0.2">
      <c r="AX809" s="1"/>
      <c r="BE809" s="1"/>
      <c r="BL809" s="1"/>
    </row>
    <row r="810" spans="50:64" x14ac:dyDescent="0.2">
      <c r="AX810" s="1"/>
      <c r="BE810" s="1"/>
      <c r="BL810" s="1"/>
    </row>
    <row r="811" spans="50:64" x14ac:dyDescent="0.2">
      <c r="AX811" s="1"/>
      <c r="BE811" s="1"/>
      <c r="BL811" s="1"/>
    </row>
    <row r="812" spans="50:64" x14ac:dyDescent="0.2">
      <c r="AX812" s="1"/>
      <c r="BE812" s="1"/>
      <c r="BL812" s="1"/>
    </row>
    <row r="813" spans="50:64" x14ac:dyDescent="0.2">
      <c r="AX813" s="1"/>
      <c r="BE813" s="1"/>
      <c r="BL813" s="1"/>
    </row>
    <row r="814" spans="50:64" x14ac:dyDescent="0.2">
      <c r="AX814" s="1"/>
      <c r="BE814" s="1"/>
      <c r="BL814" s="1"/>
    </row>
    <row r="815" spans="50:64" x14ac:dyDescent="0.2">
      <c r="AX815" s="1"/>
      <c r="BE815" s="1"/>
      <c r="BL815" s="1"/>
    </row>
    <row r="816" spans="50:64" x14ac:dyDescent="0.2">
      <c r="AX816" s="1"/>
      <c r="BE816" s="1"/>
      <c r="BL816" s="1"/>
    </row>
    <row r="817" spans="50:64" x14ac:dyDescent="0.2">
      <c r="AX817" s="1"/>
      <c r="BE817" s="1"/>
      <c r="BL817" s="1"/>
    </row>
    <row r="818" spans="50:64" x14ac:dyDescent="0.2">
      <c r="AX818" s="1"/>
      <c r="BE818" s="1"/>
      <c r="BL818" s="1"/>
    </row>
    <row r="819" spans="50:64" x14ac:dyDescent="0.2">
      <c r="AX819" s="1"/>
      <c r="BE819" s="1"/>
      <c r="BL819" s="1"/>
    </row>
    <row r="820" spans="50:64" x14ac:dyDescent="0.2">
      <c r="AX820" s="1"/>
      <c r="BE820" s="1"/>
      <c r="BL820" s="1"/>
    </row>
    <row r="821" spans="50:64" x14ac:dyDescent="0.2">
      <c r="AX821" s="1"/>
      <c r="BE821" s="1"/>
      <c r="BL821" s="1"/>
    </row>
    <row r="822" spans="50:64" x14ac:dyDescent="0.2">
      <c r="AX822" s="1"/>
      <c r="BE822" s="1"/>
      <c r="BL822" s="1"/>
    </row>
    <row r="823" spans="50:64" x14ac:dyDescent="0.2">
      <c r="AX823" s="1"/>
      <c r="BE823" s="1"/>
      <c r="BL823" s="1"/>
    </row>
    <row r="824" spans="50:64" x14ac:dyDescent="0.2">
      <c r="AX824" s="1"/>
      <c r="BE824" s="1"/>
      <c r="BL824" s="1"/>
    </row>
    <row r="825" spans="50:64" x14ac:dyDescent="0.2">
      <c r="AX825" s="1"/>
      <c r="BE825" s="1"/>
      <c r="BL825" s="1"/>
    </row>
    <row r="826" spans="50:64" x14ac:dyDescent="0.2">
      <c r="AX826" s="1"/>
      <c r="BE826" s="1"/>
      <c r="BL826" s="1"/>
    </row>
    <row r="827" spans="50:64" x14ac:dyDescent="0.2">
      <c r="AX827" s="1"/>
      <c r="BE827" s="1"/>
      <c r="BL827" s="1"/>
    </row>
    <row r="828" spans="50:64" x14ac:dyDescent="0.2">
      <c r="AX828" s="1"/>
      <c r="BE828" s="1"/>
      <c r="BL828" s="1"/>
    </row>
    <row r="829" spans="50:64" x14ac:dyDescent="0.2">
      <c r="AX829" s="1"/>
      <c r="BE829" s="1"/>
      <c r="BL829" s="1"/>
    </row>
    <row r="830" spans="50:64" x14ac:dyDescent="0.2">
      <c r="AX830" s="1"/>
      <c r="BE830" s="1"/>
      <c r="BL830" s="1"/>
    </row>
    <row r="831" spans="50:64" x14ac:dyDescent="0.2">
      <c r="AX831" s="1"/>
      <c r="BE831" s="1"/>
      <c r="BL831" s="1"/>
    </row>
    <row r="832" spans="50:64" x14ac:dyDescent="0.2">
      <c r="AX832" s="1"/>
      <c r="BE832" s="1"/>
      <c r="BL832" s="1"/>
    </row>
    <row r="833" spans="50:64" x14ac:dyDescent="0.2">
      <c r="AX833" s="1"/>
      <c r="BE833" s="1"/>
      <c r="BL833" s="1"/>
    </row>
    <row r="834" spans="50:64" x14ac:dyDescent="0.2">
      <c r="AX834" s="1"/>
      <c r="BE834" s="1"/>
      <c r="BL834" s="1"/>
    </row>
    <row r="835" spans="50:64" x14ac:dyDescent="0.2">
      <c r="AX835" s="1"/>
      <c r="BE835" s="1"/>
      <c r="BL835" s="1"/>
    </row>
    <row r="836" spans="50:64" x14ac:dyDescent="0.2">
      <c r="AX836" s="1"/>
      <c r="BE836" s="1"/>
      <c r="BL836" s="1"/>
    </row>
    <row r="837" spans="50:64" x14ac:dyDescent="0.2">
      <c r="AX837" s="1"/>
      <c r="BE837" s="1"/>
      <c r="BL837" s="1"/>
    </row>
    <row r="838" spans="50:64" x14ac:dyDescent="0.2">
      <c r="AX838" s="1"/>
      <c r="BE838" s="1"/>
      <c r="BL838" s="1"/>
    </row>
    <row r="839" spans="50:64" x14ac:dyDescent="0.2">
      <c r="AX839" s="1"/>
      <c r="BE839" s="1"/>
      <c r="BL839" s="1"/>
    </row>
    <row r="840" spans="50:64" x14ac:dyDescent="0.2">
      <c r="AX840" s="1"/>
      <c r="BE840" s="1"/>
      <c r="BL840" s="1"/>
    </row>
    <row r="841" spans="50:64" x14ac:dyDescent="0.2">
      <c r="AX841" s="1"/>
      <c r="BE841" s="1"/>
      <c r="BL841" s="1"/>
    </row>
    <row r="842" spans="50:64" x14ac:dyDescent="0.2">
      <c r="AX842" s="1"/>
      <c r="BE842" s="1"/>
      <c r="BL842" s="1"/>
    </row>
    <row r="843" spans="50:64" x14ac:dyDescent="0.2">
      <c r="AX843" s="1"/>
      <c r="BE843" s="1"/>
      <c r="BL843" s="1"/>
    </row>
    <row r="844" spans="50:64" x14ac:dyDescent="0.2">
      <c r="AX844" s="1"/>
      <c r="BE844" s="1"/>
      <c r="BL844" s="1"/>
    </row>
    <row r="845" spans="50:64" x14ac:dyDescent="0.2">
      <c r="AX845" s="1"/>
      <c r="BE845" s="1"/>
      <c r="BL845" s="1"/>
    </row>
    <row r="846" spans="50:64" x14ac:dyDescent="0.2">
      <c r="AX846" s="1"/>
      <c r="BE846" s="1"/>
      <c r="BL846" s="1"/>
    </row>
    <row r="847" spans="50:64" x14ac:dyDescent="0.2">
      <c r="AX847" s="1"/>
      <c r="BE847" s="1"/>
      <c r="BL847" s="1"/>
    </row>
    <row r="848" spans="50:64" x14ac:dyDescent="0.2">
      <c r="AX848" s="1"/>
      <c r="BE848" s="1"/>
      <c r="BL848" s="1"/>
    </row>
    <row r="849" spans="50:64" x14ac:dyDescent="0.2">
      <c r="AX849" s="1"/>
      <c r="BE849" s="1"/>
      <c r="BL849" s="1"/>
    </row>
    <row r="850" spans="50:64" x14ac:dyDescent="0.2">
      <c r="AX850" s="1"/>
      <c r="BE850" s="1"/>
      <c r="BL850" s="1"/>
    </row>
    <row r="851" spans="50:64" x14ac:dyDescent="0.2">
      <c r="AX851" s="1"/>
      <c r="BE851" s="1"/>
      <c r="BL851" s="1"/>
    </row>
    <row r="852" spans="50:64" x14ac:dyDescent="0.2">
      <c r="AX852" s="1"/>
      <c r="BE852" s="1"/>
      <c r="BL852" s="1"/>
    </row>
    <row r="853" spans="50:64" x14ac:dyDescent="0.2">
      <c r="AX853" s="1"/>
      <c r="BE853" s="1"/>
      <c r="BL853" s="1"/>
    </row>
    <row r="854" spans="50:64" x14ac:dyDescent="0.2">
      <c r="AX854" s="1"/>
      <c r="BE854" s="1"/>
      <c r="BL854" s="1"/>
    </row>
    <row r="855" spans="50:64" x14ac:dyDescent="0.2">
      <c r="AX855" s="1"/>
      <c r="BE855" s="1"/>
      <c r="BL855" s="1"/>
    </row>
    <row r="856" spans="50:64" x14ac:dyDescent="0.2">
      <c r="AX856" s="1"/>
      <c r="BE856" s="1"/>
      <c r="BL856" s="1"/>
    </row>
    <row r="857" spans="50:64" x14ac:dyDescent="0.2">
      <c r="AX857" s="1"/>
      <c r="BE857" s="1"/>
      <c r="BL857" s="1"/>
    </row>
    <row r="858" spans="50:64" x14ac:dyDescent="0.2">
      <c r="AX858" s="1"/>
      <c r="BE858" s="1"/>
      <c r="BL858" s="1"/>
    </row>
    <row r="859" spans="50:64" x14ac:dyDescent="0.2">
      <c r="AX859" s="1"/>
      <c r="BE859" s="1"/>
      <c r="BL859" s="1"/>
    </row>
    <row r="860" spans="50:64" x14ac:dyDescent="0.2">
      <c r="AX860" s="1"/>
      <c r="BE860" s="1"/>
      <c r="BL860" s="1"/>
    </row>
    <row r="861" spans="50:64" x14ac:dyDescent="0.2">
      <c r="AX861" s="1"/>
      <c r="BE861" s="1"/>
      <c r="BL861" s="1"/>
    </row>
    <row r="862" spans="50:64" x14ac:dyDescent="0.2">
      <c r="AX862" s="1"/>
      <c r="BE862" s="1"/>
      <c r="BL862" s="1"/>
    </row>
    <row r="863" spans="50:64" x14ac:dyDescent="0.2">
      <c r="AX863" s="1"/>
      <c r="BE863" s="1"/>
      <c r="BL863" s="1"/>
    </row>
    <row r="864" spans="50:64" x14ac:dyDescent="0.2">
      <c r="AX864" s="1"/>
      <c r="BE864" s="1"/>
      <c r="BL864" s="1"/>
    </row>
    <row r="865" spans="50:64" x14ac:dyDescent="0.2">
      <c r="AX865" s="1"/>
      <c r="BE865" s="1"/>
      <c r="BL865" s="1"/>
    </row>
    <row r="866" spans="50:64" x14ac:dyDescent="0.2">
      <c r="AX866" s="1"/>
      <c r="BE866" s="1"/>
      <c r="BL866" s="1"/>
    </row>
    <row r="867" spans="50:64" x14ac:dyDescent="0.2">
      <c r="AX867" s="1"/>
      <c r="BE867" s="1"/>
      <c r="BL867" s="1"/>
    </row>
    <row r="868" spans="50:64" x14ac:dyDescent="0.2">
      <c r="AX868" s="1"/>
      <c r="BE868" s="1"/>
      <c r="BL868" s="1"/>
    </row>
    <row r="869" spans="50:64" x14ac:dyDescent="0.2">
      <c r="AX869" s="1"/>
      <c r="BE869" s="1"/>
      <c r="BL869" s="1"/>
    </row>
    <row r="870" spans="50:64" x14ac:dyDescent="0.2">
      <c r="AX870" s="1"/>
      <c r="BE870" s="1"/>
      <c r="BL870" s="1"/>
    </row>
    <row r="871" spans="50:64" x14ac:dyDescent="0.2">
      <c r="AX871" s="1"/>
      <c r="BE871" s="1"/>
      <c r="BL871" s="1"/>
    </row>
    <row r="872" spans="50:64" x14ac:dyDescent="0.2">
      <c r="AX872" s="1"/>
      <c r="BE872" s="1"/>
      <c r="BL872" s="1"/>
    </row>
    <row r="873" spans="50:64" x14ac:dyDescent="0.2">
      <c r="AX873" s="1"/>
      <c r="BE873" s="1"/>
      <c r="BL873" s="1"/>
    </row>
    <row r="874" spans="50:64" x14ac:dyDescent="0.2">
      <c r="AX874" s="1"/>
      <c r="BE874" s="1"/>
      <c r="BL874" s="1"/>
    </row>
    <row r="875" spans="50:64" x14ac:dyDescent="0.2">
      <c r="AX875" s="1"/>
      <c r="BE875" s="1"/>
      <c r="BL875" s="1"/>
    </row>
    <row r="876" spans="50:64" x14ac:dyDescent="0.2">
      <c r="AX876" s="1"/>
      <c r="BE876" s="1"/>
      <c r="BL876" s="1"/>
    </row>
    <row r="877" spans="50:64" x14ac:dyDescent="0.2">
      <c r="AX877" s="1"/>
      <c r="BE877" s="1"/>
      <c r="BL877" s="1"/>
    </row>
    <row r="878" spans="50:64" x14ac:dyDescent="0.2">
      <c r="AX878" s="1"/>
      <c r="BE878" s="1"/>
      <c r="BL878" s="1"/>
    </row>
    <row r="879" spans="50:64" x14ac:dyDescent="0.2">
      <c r="AX879" s="1"/>
      <c r="BE879" s="1"/>
      <c r="BL879" s="1"/>
    </row>
    <row r="880" spans="50:64" x14ac:dyDescent="0.2">
      <c r="AX880" s="1"/>
      <c r="BE880" s="1"/>
      <c r="BL880" s="1"/>
    </row>
    <row r="881" spans="50:64" x14ac:dyDescent="0.2">
      <c r="AX881" s="1"/>
      <c r="BE881" s="1"/>
      <c r="BL881" s="1"/>
    </row>
    <row r="882" spans="50:64" x14ac:dyDescent="0.2">
      <c r="AX882" s="1"/>
      <c r="BE882" s="1"/>
      <c r="BL882" s="1"/>
    </row>
    <row r="883" spans="50:64" x14ac:dyDescent="0.2">
      <c r="AX883" s="1"/>
      <c r="BE883" s="1"/>
      <c r="BL883" s="1"/>
    </row>
    <row r="884" spans="50:64" x14ac:dyDescent="0.2">
      <c r="AX884" s="1"/>
      <c r="BE884" s="1"/>
      <c r="BL884" s="1"/>
    </row>
    <row r="885" spans="50:64" x14ac:dyDescent="0.2">
      <c r="AX885" s="1"/>
      <c r="BE885" s="1"/>
      <c r="BL885" s="1"/>
    </row>
    <row r="886" spans="50:64" x14ac:dyDescent="0.2">
      <c r="AX886" s="1"/>
      <c r="BE886" s="1"/>
      <c r="BL886" s="1"/>
    </row>
    <row r="887" spans="50:64" x14ac:dyDescent="0.2">
      <c r="AX887" s="1"/>
      <c r="BE887" s="1"/>
      <c r="BL887" s="1"/>
    </row>
    <row r="888" spans="50:64" x14ac:dyDescent="0.2">
      <c r="AX888" s="1"/>
      <c r="BE888" s="1"/>
      <c r="BL888" s="1"/>
    </row>
    <row r="889" spans="50:64" x14ac:dyDescent="0.2">
      <c r="AX889" s="1"/>
      <c r="BE889" s="1"/>
      <c r="BL889" s="1"/>
    </row>
    <row r="890" spans="50:64" x14ac:dyDescent="0.2">
      <c r="AX890" s="1"/>
      <c r="BE890" s="1"/>
      <c r="BL890" s="1"/>
    </row>
    <row r="891" spans="50:64" x14ac:dyDescent="0.2">
      <c r="AX891" s="1"/>
      <c r="BE891" s="1"/>
      <c r="BL891" s="1"/>
    </row>
    <row r="892" spans="50:64" x14ac:dyDescent="0.2">
      <c r="AX892" s="1"/>
      <c r="BE892" s="1"/>
      <c r="BL892" s="1"/>
    </row>
    <row r="893" spans="50:64" x14ac:dyDescent="0.2">
      <c r="AX893" s="1"/>
      <c r="BE893" s="1"/>
      <c r="BL893" s="1"/>
    </row>
    <row r="894" spans="50:64" x14ac:dyDescent="0.2">
      <c r="AX894" s="1"/>
      <c r="BE894" s="1"/>
      <c r="BL894" s="1"/>
    </row>
    <row r="895" spans="50:64" x14ac:dyDescent="0.2">
      <c r="AX895" s="1"/>
      <c r="BE895" s="1"/>
      <c r="BL895" s="1"/>
    </row>
    <row r="896" spans="50:64" x14ac:dyDescent="0.2">
      <c r="AX896" s="1"/>
      <c r="BE896" s="1"/>
      <c r="BL896" s="1"/>
    </row>
    <row r="897" spans="50:64" x14ac:dyDescent="0.2">
      <c r="AX897" s="1"/>
      <c r="BE897" s="1"/>
      <c r="BL897" s="1"/>
    </row>
    <row r="898" spans="50:64" x14ac:dyDescent="0.2">
      <c r="AX898" s="1"/>
      <c r="BE898" s="1"/>
      <c r="BL898" s="1"/>
    </row>
    <row r="899" spans="50:64" x14ac:dyDescent="0.2">
      <c r="AX899" s="1"/>
      <c r="BE899" s="1"/>
      <c r="BL899" s="1"/>
    </row>
    <row r="900" spans="50:64" x14ac:dyDescent="0.2">
      <c r="AX900" s="1"/>
      <c r="BE900" s="1"/>
      <c r="BL900" s="1"/>
    </row>
    <row r="901" spans="50:64" x14ac:dyDescent="0.2">
      <c r="AX901" s="1"/>
      <c r="BE901" s="1"/>
      <c r="BL901" s="1"/>
    </row>
    <row r="902" spans="50:64" x14ac:dyDescent="0.2">
      <c r="AX902" s="1"/>
      <c r="BE902" s="1"/>
      <c r="BL902" s="1"/>
    </row>
    <row r="903" spans="50:64" x14ac:dyDescent="0.2">
      <c r="AX903" s="1"/>
      <c r="BE903" s="1"/>
      <c r="BL903" s="1"/>
    </row>
    <row r="904" spans="50:64" x14ac:dyDescent="0.2">
      <c r="AX904" s="1"/>
      <c r="BE904" s="1"/>
      <c r="BL904" s="1"/>
    </row>
    <row r="905" spans="50:64" x14ac:dyDescent="0.2">
      <c r="AX905" s="1"/>
      <c r="BE905" s="1"/>
      <c r="BL905" s="1"/>
    </row>
    <row r="906" spans="50:64" x14ac:dyDescent="0.2">
      <c r="AX906" s="1"/>
      <c r="BE906" s="1"/>
      <c r="BL906" s="1"/>
    </row>
    <row r="907" spans="50:64" x14ac:dyDescent="0.2">
      <c r="AX907" s="1"/>
      <c r="BE907" s="1"/>
      <c r="BL907" s="1"/>
    </row>
    <row r="908" spans="50:64" x14ac:dyDescent="0.2">
      <c r="AX908" s="1"/>
      <c r="BE908" s="1"/>
      <c r="BL908" s="1"/>
    </row>
    <row r="909" spans="50:64" x14ac:dyDescent="0.2">
      <c r="AX909" s="1"/>
      <c r="BE909" s="1"/>
      <c r="BL909" s="1"/>
    </row>
    <row r="910" spans="50:64" x14ac:dyDescent="0.2">
      <c r="AX910" s="1"/>
      <c r="BE910" s="1"/>
      <c r="BL910" s="1"/>
    </row>
    <row r="911" spans="50:64" x14ac:dyDescent="0.2">
      <c r="AX911" s="1"/>
      <c r="BE911" s="1"/>
      <c r="BL911" s="1"/>
    </row>
    <row r="912" spans="50:64" x14ac:dyDescent="0.2">
      <c r="AX912" s="1"/>
      <c r="BE912" s="1"/>
      <c r="BL912" s="1"/>
    </row>
    <row r="913" spans="50:64" x14ac:dyDescent="0.2">
      <c r="AX913" s="1"/>
      <c r="BE913" s="1"/>
      <c r="BL913" s="1"/>
    </row>
    <row r="914" spans="50:64" x14ac:dyDescent="0.2">
      <c r="AX914" s="1"/>
      <c r="BE914" s="1"/>
      <c r="BL914" s="1"/>
    </row>
    <row r="915" spans="50:64" x14ac:dyDescent="0.2">
      <c r="AX915" s="1"/>
      <c r="BE915" s="1"/>
      <c r="BL915" s="1"/>
    </row>
    <row r="916" spans="50:64" x14ac:dyDescent="0.2">
      <c r="AX916" s="1"/>
      <c r="BE916" s="1"/>
      <c r="BL916" s="1"/>
    </row>
    <row r="917" spans="50:64" x14ac:dyDescent="0.2">
      <c r="AX917" s="1"/>
      <c r="BE917" s="1"/>
      <c r="BL917" s="1"/>
    </row>
    <row r="918" spans="50:64" x14ac:dyDescent="0.2">
      <c r="AX918" s="1"/>
      <c r="BE918" s="1"/>
      <c r="BL918" s="1"/>
    </row>
    <row r="919" spans="50:64" x14ac:dyDescent="0.2">
      <c r="AX919" s="1"/>
      <c r="BE919" s="1"/>
      <c r="BL919" s="1"/>
    </row>
    <row r="920" spans="50:64" x14ac:dyDescent="0.2">
      <c r="AX920" s="1"/>
      <c r="BE920" s="1"/>
      <c r="BL920" s="1"/>
    </row>
    <row r="921" spans="50:64" x14ac:dyDescent="0.2">
      <c r="AX921" s="1"/>
      <c r="BE921" s="1"/>
      <c r="BL921" s="1"/>
    </row>
    <row r="922" spans="50:64" x14ac:dyDescent="0.2">
      <c r="AX922" s="1"/>
      <c r="BE922" s="1"/>
      <c r="BL922" s="1"/>
    </row>
    <row r="923" spans="50:64" x14ac:dyDescent="0.2">
      <c r="AX923" s="1"/>
      <c r="BE923" s="1"/>
      <c r="BL923" s="1"/>
    </row>
    <row r="924" spans="50:64" x14ac:dyDescent="0.2">
      <c r="AX924" s="1"/>
      <c r="BE924" s="1"/>
      <c r="BL924" s="1"/>
    </row>
    <row r="925" spans="50:64" x14ac:dyDescent="0.2">
      <c r="AX925" s="1"/>
      <c r="BE925" s="1"/>
      <c r="BL925" s="1"/>
    </row>
    <row r="926" spans="50:64" x14ac:dyDescent="0.2">
      <c r="AX926" s="1"/>
      <c r="BE926" s="1"/>
      <c r="BL926" s="1"/>
    </row>
    <row r="927" spans="50:64" x14ac:dyDescent="0.2">
      <c r="AX927" s="1"/>
      <c r="BE927" s="1"/>
      <c r="BL927" s="1"/>
    </row>
    <row r="928" spans="50:64" x14ac:dyDescent="0.2">
      <c r="AX928" s="1"/>
      <c r="BE928" s="1"/>
      <c r="BL928" s="1"/>
    </row>
    <row r="929" spans="50:64" x14ac:dyDescent="0.2">
      <c r="AX929" s="1"/>
      <c r="BE929" s="1"/>
      <c r="BL929" s="1"/>
    </row>
    <row r="930" spans="50:64" x14ac:dyDescent="0.2">
      <c r="AX930" s="1"/>
      <c r="BE930" s="1"/>
      <c r="BL930" s="1"/>
    </row>
    <row r="931" spans="50:64" x14ac:dyDescent="0.2">
      <c r="AX931" s="1"/>
      <c r="BE931" s="1"/>
      <c r="BL931" s="1"/>
    </row>
    <row r="932" spans="50:64" x14ac:dyDescent="0.2">
      <c r="AX932" s="1"/>
      <c r="BE932" s="1"/>
      <c r="BL932" s="1"/>
    </row>
    <row r="933" spans="50:64" x14ac:dyDescent="0.2">
      <c r="AX933" s="1"/>
      <c r="BE933" s="1"/>
      <c r="BL933" s="1"/>
    </row>
    <row r="934" spans="50:64" x14ac:dyDescent="0.2">
      <c r="AX934" s="1"/>
      <c r="BE934" s="1"/>
      <c r="BL934" s="1"/>
    </row>
    <row r="935" spans="50:64" x14ac:dyDescent="0.2">
      <c r="AX935" s="1"/>
      <c r="BE935" s="1"/>
      <c r="BL935" s="1"/>
    </row>
    <row r="936" spans="50:64" x14ac:dyDescent="0.2">
      <c r="AX936" s="1"/>
      <c r="BE936" s="1"/>
      <c r="BL936" s="1"/>
    </row>
    <row r="937" spans="50:64" x14ac:dyDescent="0.2">
      <c r="AX937" s="1"/>
      <c r="BE937" s="1"/>
      <c r="BL937" s="1"/>
    </row>
    <row r="938" spans="50:64" x14ac:dyDescent="0.2">
      <c r="AX938" s="1"/>
      <c r="BE938" s="1"/>
      <c r="BL938" s="1"/>
    </row>
    <row r="939" spans="50:64" x14ac:dyDescent="0.2">
      <c r="AX939" s="1"/>
      <c r="BE939" s="1"/>
      <c r="BL939" s="1"/>
    </row>
    <row r="940" spans="50:64" x14ac:dyDescent="0.2">
      <c r="AX940" s="1"/>
      <c r="BE940" s="1"/>
      <c r="BL940" s="1"/>
    </row>
    <row r="941" spans="50:64" x14ac:dyDescent="0.2">
      <c r="AX941" s="1"/>
      <c r="BE941" s="1"/>
      <c r="BL941" s="1"/>
    </row>
    <row r="942" spans="50:64" x14ac:dyDescent="0.2">
      <c r="AX942" s="1"/>
      <c r="BE942" s="1"/>
      <c r="BL942" s="1"/>
    </row>
    <row r="943" spans="50:64" x14ac:dyDescent="0.2">
      <c r="AX943" s="1"/>
      <c r="BE943" s="1"/>
      <c r="BL943" s="1"/>
    </row>
    <row r="944" spans="50:64" x14ac:dyDescent="0.2">
      <c r="AX944" s="1"/>
      <c r="BE944" s="1"/>
      <c r="BL944" s="1"/>
    </row>
    <row r="945" spans="50:64" x14ac:dyDescent="0.2">
      <c r="AX945" s="1"/>
      <c r="BE945" s="1"/>
      <c r="BL945" s="1"/>
    </row>
    <row r="946" spans="50:64" x14ac:dyDescent="0.2">
      <c r="AX946" s="1"/>
      <c r="BE946" s="1"/>
      <c r="BL946" s="1"/>
    </row>
    <row r="947" spans="50:64" x14ac:dyDescent="0.2">
      <c r="AX947" s="1"/>
      <c r="BE947" s="1"/>
      <c r="BL947" s="1"/>
    </row>
    <row r="948" spans="50:64" x14ac:dyDescent="0.2">
      <c r="AX948" s="1"/>
      <c r="BE948" s="1"/>
      <c r="BL948" s="1"/>
    </row>
    <row r="949" spans="50:64" x14ac:dyDescent="0.2">
      <c r="AX949" s="1"/>
      <c r="BE949" s="1"/>
      <c r="BL949" s="1"/>
    </row>
    <row r="950" spans="50:64" x14ac:dyDescent="0.2">
      <c r="AX950" s="1"/>
      <c r="BE950" s="1"/>
      <c r="BL950" s="1"/>
    </row>
    <row r="951" spans="50:64" x14ac:dyDescent="0.2">
      <c r="AX951" s="1"/>
      <c r="BE951" s="1"/>
      <c r="BL951" s="1"/>
    </row>
    <row r="952" spans="50:64" x14ac:dyDescent="0.2">
      <c r="AX952" s="1"/>
      <c r="BE952" s="1"/>
      <c r="BL952" s="1"/>
    </row>
    <row r="953" spans="50:64" x14ac:dyDescent="0.2">
      <c r="AX953" s="1"/>
      <c r="BE953" s="1"/>
      <c r="BL953" s="1"/>
    </row>
    <row r="954" spans="50:64" x14ac:dyDescent="0.2">
      <c r="AX954" s="1"/>
      <c r="BE954" s="1"/>
      <c r="BL954" s="1"/>
    </row>
    <row r="955" spans="50:64" x14ac:dyDescent="0.2">
      <c r="AX955" s="1"/>
      <c r="BE955" s="1"/>
      <c r="BL955" s="1"/>
    </row>
    <row r="956" spans="50:64" x14ac:dyDescent="0.2">
      <c r="AX956" s="1"/>
      <c r="BE956" s="1"/>
      <c r="BL956" s="1"/>
    </row>
    <row r="957" spans="50:64" x14ac:dyDescent="0.2">
      <c r="AX957" s="1"/>
      <c r="BE957" s="1"/>
      <c r="BL957" s="1"/>
    </row>
    <row r="958" spans="50:64" x14ac:dyDescent="0.2">
      <c r="AX958" s="1"/>
      <c r="BE958" s="1"/>
      <c r="BL958" s="1"/>
    </row>
    <row r="959" spans="50:64" x14ac:dyDescent="0.2">
      <c r="AX959" s="1"/>
      <c r="BE959" s="1"/>
      <c r="BL959" s="1"/>
    </row>
    <row r="960" spans="50:64" x14ac:dyDescent="0.2">
      <c r="AX960" s="1"/>
      <c r="BE960" s="1"/>
      <c r="BL960" s="1"/>
    </row>
    <row r="961" spans="50:64" x14ac:dyDescent="0.2">
      <c r="AX961" s="1"/>
      <c r="BE961" s="1"/>
      <c r="BL961" s="1"/>
    </row>
    <row r="962" spans="50:64" x14ac:dyDescent="0.2">
      <c r="AX962" s="1"/>
      <c r="BE962" s="1"/>
      <c r="BL962" s="1"/>
    </row>
    <row r="963" spans="50:64" x14ac:dyDescent="0.2">
      <c r="AX963" s="1"/>
      <c r="BE963" s="1"/>
      <c r="BL963" s="1"/>
    </row>
    <row r="964" spans="50:64" x14ac:dyDescent="0.2">
      <c r="AX964" s="1"/>
      <c r="BE964" s="1"/>
      <c r="BL964" s="1"/>
    </row>
    <row r="965" spans="50:64" x14ac:dyDescent="0.2">
      <c r="AX965" s="1"/>
      <c r="BE965" s="1"/>
      <c r="BL965" s="1"/>
    </row>
    <row r="966" spans="50:64" x14ac:dyDescent="0.2">
      <c r="AX966" s="1"/>
      <c r="BE966" s="1"/>
      <c r="BL966" s="1"/>
    </row>
    <row r="967" spans="50:64" x14ac:dyDescent="0.2">
      <c r="AX967" s="1"/>
      <c r="BE967" s="1"/>
      <c r="BL967" s="1"/>
    </row>
    <row r="968" spans="50:64" x14ac:dyDescent="0.2">
      <c r="AX968" s="1"/>
      <c r="BE968" s="1"/>
      <c r="BL968" s="1"/>
    </row>
    <row r="969" spans="50:64" x14ac:dyDescent="0.2">
      <c r="AX969" s="1"/>
      <c r="BE969" s="1"/>
      <c r="BL969" s="1"/>
    </row>
    <row r="970" spans="50:64" x14ac:dyDescent="0.2">
      <c r="AX970" s="1"/>
      <c r="BE970" s="1"/>
      <c r="BL970" s="1"/>
    </row>
    <row r="971" spans="50:64" x14ac:dyDescent="0.2">
      <c r="AX971" s="1"/>
      <c r="BE971" s="1"/>
      <c r="BL971" s="1"/>
    </row>
    <row r="972" spans="50:64" x14ac:dyDescent="0.2">
      <c r="AX972" s="1"/>
      <c r="BE972" s="1"/>
      <c r="BL972" s="1"/>
    </row>
    <row r="973" spans="50:64" x14ac:dyDescent="0.2">
      <c r="AX973" s="1"/>
      <c r="BE973" s="1"/>
      <c r="BL973" s="1"/>
    </row>
    <row r="974" spans="50:64" x14ac:dyDescent="0.2">
      <c r="AX974" s="1"/>
      <c r="BE974" s="1"/>
      <c r="BL974" s="1"/>
    </row>
    <row r="975" spans="50:64" x14ac:dyDescent="0.2">
      <c r="AX975" s="1"/>
      <c r="BE975" s="1"/>
      <c r="BL975" s="1"/>
    </row>
    <row r="976" spans="50:64" x14ac:dyDescent="0.2">
      <c r="AX976" s="1"/>
      <c r="BE976" s="1"/>
      <c r="BL976" s="1"/>
    </row>
    <row r="977" spans="50:64" x14ac:dyDescent="0.2">
      <c r="AX977" s="1"/>
      <c r="BE977" s="1"/>
      <c r="BL977" s="1"/>
    </row>
    <row r="978" spans="50:64" x14ac:dyDescent="0.2">
      <c r="AX978" s="1"/>
      <c r="BE978" s="1"/>
      <c r="BL978" s="1"/>
    </row>
    <row r="979" spans="50:64" x14ac:dyDescent="0.2">
      <c r="AX979" s="1"/>
      <c r="BE979" s="1"/>
      <c r="BL979" s="1"/>
    </row>
    <row r="980" spans="50:64" x14ac:dyDescent="0.2">
      <c r="AX980" s="1"/>
      <c r="BE980" s="1"/>
      <c r="BL980" s="1"/>
    </row>
    <row r="981" spans="50:64" x14ac:dyDescent="0.2">
      <c r="AX981" s="1"/>
      <c r="BE981" s="1"/>
      <c r="BL981" s="1"/>
    </row>
    <row r="982" spans="50:64" x14ac:dyDescent="0.2">
      <c r="AX982" s="1"/>
      <c r="BE982" s="1"/>
      <c r="BL982" s="1"/>
    </row>
    <row r="983" spans="50:64" x14ac:dyDescent="0.2">
      <c r="AX983" s="1"/>
      <c r="BE983" s="1"/>
      <c r="BL983" s="1"/>
    </row>
    <row r="984" spans="50:64" x14ac:dyDescent="0.2">
      <c r="AX984" s="1"/>
      <c r="BE984" s="1"/>
      <c r="BL984" s="1"/>
    </row>
    <row r="985" spans="50:64" x14ac:dyDescent="0.2">
      <c r="AX985" s="1"/>
      <c r="BE985" s="1"/>
      <c r="BL985" s="1"/>
    </row>
    <row r="986" spans="50:64" x14ac:dyDescent="0.2">
      <c r="AX986" s="1"/>
      <c r="BE986" s="1"/>
      <c r="BL986" s="1"/>
    </row>
    <row r="987" spans="50:64" x14ac:dyDescent="0.2">
      <c r="AX987" s="1"/>
      <c r="BE987" s="1"/>
      <c r="BL987" s="1"/>
    </row>
    <row r="988" spans="50:64" x14ac:dyDescent="0.2">
      <c r="AX988" s="1"/>
      <c r="BE988" s="1"/>
      <c r="BL988" s="1"/>
    </row>
    <row r="989" spans="50:64" x14ac:dyDescent="0.2">
      <c r="AX989" s="1"/>
      <c r="BE989" s="1"/>
      <c r="BL989" s="1"/>
    </row>
    <row r="990" spans="50:64" x14ac:dyDescent="0.2">
      <c r="AX990" s="1"/>
      <c r="BE990" s="1"/>
      <c r="BL990" s="1"/>
    </row>
    <row r="991" spans="50:64" x14ac:dyDescent="0.2">
      <c r="AX991" s="1"/>
      <c r="BE991" s="1"/>
      <c r="BL991" s="1"/>
    </row>
    <row r="992" spans="50:64" x14ac:dyDescent="0.2">
      <c r="AX992" s="1"/>
      <c r="BE992" s="1"/>
      <c r="BL992" s="1"/>
    </row>
    <row r="993" spans="50:64" x14ac:dyDescent="0.2">
      <c r="AX993" s="1"/>
      <c r="BE993" s="1"/>
      <c r="BL993" s="1"/>
    </row>
    <row r="994" spans="50:64" x14ac:dyDescent="0.2">
      <c r="AX994" s="1"/>
      <c r="BE994" s="1"/>
      <c r="BL994" s="1"/>
    </row>
    <row r="995" spans="50:64" x14ac:dyDescent="0.2">
      <c r="AX995" s="1"/>
      <c r="BE995" s="1"/>
      <c r="BL995" s="1"/>
    </row>
    <row r="996" spans="50:64" x14ac:dyDescent="0.2">
      <c r="AX996" s="1"/>
      <c r="BE996" s="1"/>
      <c r="BL996" s="1"/>
    </row>
    <row r="997" spans="50:64" x14ac:dyDescent="0.2">
      <c r="AX997" s="1"/>
      <c r="BE997" s="1"/>
      <c r="BL997" s="1"/>
    </row>
    <row r="998" spans="50:64" x14ac:dyDescent="0.2">
      <c r="AX998" s="1"/>
      <c r="BE998" s="1"/>
      <c r="BL998" s="1"/>
    </row>
    <row r="999" spans="50:64" x14ac:dyDescent="0.2">
      <c r="AX999" s="1"/>
      <c r="BE999" s="1"/>
      <c r="BL999" s="1"/>
    </row>
    <row r="1000" spans="50:64" x14ac:dyDescent="0.2">
      <c r="AX1000" s="1"/>
      <c r="BE1000" s="1"/>
      <c r="BL1000" s="1"/>
    </row>
    <row r="1001" spans="50:64" x14ac:dyDescent="0.2">
      <c r="AX1001" s="1"/>
      <c r="BE1001" s="1"/>
      <c r="BL1001" s="1"/>
    </row>
    <row r="1002" spans="50:64" x14ac:dyDescent="0.2">
      <c r="AX1002" s="1"/>
      <c r="BE1002" s="1"/>
      <c r="BL1002" s="1"/>
    </row>
    <row r="1003" spans="50:64" x14ac:dyDescent="0.2">
      <c r="AX1003" s="1"/>
      <c r="BE1003" s="1"/>
      <c r="BL1003" s="1"/>
    </row>
    <row r="1004" spans="50:64" x14ac:dyDescent="0.2">
      <c r="AX1004" s="1"/>
      <c r="BE1004" s="1"/>
      <c r="BL1004" s="1"/>
    </row>
    <row r="1005" spans="50:64" x14ac:dyDescent="0.2">
      <c r="AX1005" s="1"/>
      <c r="BE1005" s="1"/>
      <c r="BL1005" s="1"/>
    </row>
    <row r="1006" spans="50:64" x14ac:dyDescent="0.2">
      <c r="AX1006" s="1"/>
      <c r="BE1006" s="1"/>
      <c r="BL1006" s="1"/>
    </row>
    <row r="1007" spans="50:64" x14ac:dyDescent="0.2">
      <c r="AX1007" s="1"/>
      <c r="BE1007" s="1"/>
      <c r="BL1007" s="1"/>
    </row>
    <row r="1008" spans="50:64" x14ac:dyDescent="0.2">
      <c r="AX1008" s="1"/>
      <c r="BE1008" s="1"/>
      <c r="BL1008" s="1"/>
    </row>
    <row r="1009" spans="50:64" x14ac:dyDescent="0.2">
      <c r="AX1009" s="1"/>
      <c r="BE1009" s="1"/>
      <c r="BL1009" s="1"/>
    </row>
    <row r="1010" spans="50:64" x14ac:dyDescent="0.2">
      <c r="AX1010" s="1"/>
      <c r="BE1010" s="1"/>
      <c r="BL1010" s="1"/>
    </row>
    <row r="1011" spans="50:64" x14ac:dyDescent="0.2">
      <c r="AX1011" s="1"/>
      <c r="BE1011" s="1"/>
      <c r="BL1011" s="1"/>
    </row>
    <row r="1012" spans="50:64" x14ac:dyDescent="0.2">
      <c r="AX1012" s="1"/>
      <c r="BE1012" s="1"/>
      <c r="BL1012" s="1"/>
    </row>
    <row r="1013" spans="50:64" x14ac:dyDescent="0.2">
      <c r="AX1013" s="1"/>
      <c r="BE1013" s="1"/>
      <c r="BL1013" s="1"/>
    </row>
    <row r="1014" spans="50:64" x14ac:dyDescent="0.2">
      <c r="AX1014" s="1"/>
      <c r="BE1014" s="1"/>
      <c r="BL1014" s="1"/>
    </row>
    <row r="1015" spans="50:64" x14ac:dyDescent="0.2">
      <c r="AX1015" s="1"/>
      <c r="BE1015" s="1"/>
      <c r="BL1015" s="1"/>
    </row>
    <row r="1016" spans="50:64" x14ac:dyDescent="0.2">
      <c r="AX1016" s="1"/>
      <c r="BE1016" s="1"/>
      <c r="BL1016" s="1"/>
    </row>
    <row r="1017" spans="50:64" x14ac:dyDescent="0.2">
      <c r="AX1017" s="1"/>
      <c r="BE1017" s="1"/>
      <c r="BL1017" s="1"/>
    </row>
    <row r="1018" spans="50:64" x14ac:dyDescent="0.2">
      <c r="AX1018" s="1"/>
      <c r="BE1018" s="1"/>
      <c r="BL1018" s="1"/>
    </row>
    <row r="1019" spans="50:64" x14ac:dyDescent="0.2">
      <c r="AX1019" s="1"/>
      <c r="BE1019" s="1"/>
      <c r="BL1019" s="1"/>
    </row>
    <row r="1020" spans="50:64" x14ac:dyDescent="0.2">
      <c r="AX1020" s="1"/>
      <c r="BE1020" s="1"/>
      <c r="BL1020" s="1"/>
    </row>
    <row r="1021" spans="50:64" x14ac:dyDescent="0.2">
      <c r="AX1021" s="1"/>
      <c r="BE1021" s="1"/>
      <c r="BL1021" s="1"/>
    </row>
    <row r="1022" spans="50:64" x14ac:dyDescent="0.2">
      <c r="AX1022" s="1"/>
      <c r="BE1022" s="1"/>
      <c r="BL1022" s="1"/>
    </row>
    <row r="1023" spans="50:64" x14ac:dyDescent="0.2">
      <c r="AX1023" s="1"/>
      <c r="BE1023" s="1"/>
      <c r="BL1023" s="1"/>
    </row>
    <row r="1024" spans="50:64" x14ac:dyDescent="0.2">
      <c r="AX1024" s="1"/>
      <c r="BE1024" s="1"/>
      <c r="BL1024" s="1"/>
    </row>
    <row r="1025" spans="50:64" x14ac:dyDescent="0.2">
      <c r="AX1025" s="1"/>
      <c r="BE1025" s="1"/>
      <c r="BL1025" s="1"/>
    </row>
    <row r="1026" spans="50:64" x14ac:dyDescent="0.2">
      <c r="AX1026" s="1"/>
      <c r="BE1026" s="1"/>
      <c r="BL1026" s="1"/>
    </row>
    <row r="1027" spans="50:64" x14ac:dyDescent="0.2">
      <c r="AX1027" s="1"/>
      <c r="BE1027" s="1"/>
      <c r="BL1027" s="1"/>
    </row>
    <row r="1028" spans="50:64" x14ac:dyDescent="0.2">
      <c r="AX1028" s="1"/>
      <c r="BE1028" s="1"/>
      <c r="BL1028" s="1"/>
    </row>
    <row r="1029" spans="50:64" x14ac:dyDescent="0.2">
      <c r="AX1029" s="1"/>
      <c r="BE1029" s="1"/>
      <c r="BL1029" s="1"/>
    </row>
    <row r="1030" spans="50:64" x14ac:dyDescent="0.2">
      <c r="AX1030" s="1"/>
      <c r="BE1030" s="1"/>
      <c r="BL1030" s="1"/>
    </row>
    <row r="1031" spans="50:64" x14ac:dyDescent="0.2">
      <c r="AX1031" s="1"/>
      <c r="BE1031" s="1"/>
      <c r="BL1031" s="1"/>
    </row>
    <row r="1032" spans="50:64" x14ac:dyDescent="0.2">
      <c r="AX1032" s="1"/>
      <c r="BE1032" s="1"/>
      <c r="BL1032" s="1"/>
    </row>
    <row r="1033" spans="50:64" x14ac:dyDescent="0.2">
      <c r="AX1033" s="1"/>
      <c r="BE1033" s="1"/>
      <c r="BL1033" s="1"/>
    </row>
    <row r="1034" spans="50:64" x14ac:dyDescent="0.2">
      <c r="AX1034" s="1"/>
      <c r="BE1034" s="1"/>
      <c r="BL1034" s="1"/>
    </row>
    <row r="1035" spans="50:64" x14ac:dyDescent="0.2">
      <c r="AX1035" s="1"/>
      <c r="BE1035" s="1"/>
      <c r="BL1035" s="1"/>
    </row>
    <row r="1036" spans="50:64" x14ac:dyDescent="0.2">
      <c r="AX1036" s="1"/>
      <c r="BE1036" s="1"/>
      <c r="BL1036" s="1"/>
    </row>
    <row r="1037" spans="50:64" x14ac:dyDescent="0.2">
      <c r="AX1037" s="1"/>
      <c r="BE1037" s="1"/>
      <c r="BL1037" s="1"/>
    </row>
    <row r="1038" spans="50:64" x14ac:dyDescent="0.2">
      <c r="AX1038" s="1"/>
      <c r="BE1038" s="1"/>
      <c r="BL1038" s="1"/>
    </row>
    <row r="1039" spans="50:64" x14ac:dyDescent="0.2">
      <c r="AX1039" s="1"/>
      <c r="BE1039" s="1"/>
      <c r="BL1039" s="1"/>
    </row>
    <row r="1040" spans="50:64" x14ac:dyDescent="0.2">
      <c r="AX1040" s="1"/>
      <c r="BE1040" s="1"/>
      <c r="BL1040" s="1"/>
    </row>
    <row r="1041" spans="50:64" x14ac:dyDescent="0.2">
      <c r="AX1041" s="1"/>
      <c r="BE1041" s="1"/>
      <c r="BL1041" s="1"/>
    </row>
    <row r="1042" spans="50:64" x14ac:dyDescent="0.2">
      <c r="AX1042" s="1"/>
      <c r="BE1042" s="1"/>
      <c r="BL1042" s="1"/>
    </row>
    <row r="1043" spans="50:64" x14ac:dyDescent="0.2">
      <c r="AX1043" s="1"/>
      <c r="BE1043" s="1"/>
      <c r="BL1043" s="1"/>
    </row>
    <row r="1044" spans="50:64" x14ac:dyDescent="0.2">
      <c r="AX1044" s="1"/>
      <c r="BE1044" s="1"/>
      <c r="BL1044" s="1"/>
    </row>
    <row r="1045" spans="50:64" x14ac:dyDescent="0.2">
      <c r="AX1045" s="1"/>
      <c r="BE1045" s="1"/>
      <c r="BL1045" s="1"/>
    </row>
    <row r="1046" spans="50:64" x14ac:dyDescent="0.2">
      <c r="AX1046" s="1"/>
      <c r="BE1046" s="1"/>
      <c r="BL1046" s="1"/>
    </row>
    <row r="1047" spans="50:64" x14ac:dyDescent="0.2">
      <c r="AX1047" s="1"/>
      <c r="BE1047" s="1"/>
      <c r="BL1047" s="1"/>
    </row>
    <row r="1048" spans="50:64" x14ac:dyDescent="0.2">
      <c r="AX1048" s="1"/>
      <c r="BE1048" s="1"/>
      <c r="BL1048" s="1"/>
    </row>
    <row r="1049" spans="50:64" x14ac:dyDescent="0.2">
      <c r="AX1049" s="1"/>
      <c r="BE1049" s="1"/>
      <c r="BL1049" s="1"/>
    </row>
    <row r="1050" spans="50:64" x14ac:dyDescent="0.2">
      <c r="AX1050" s="1"/>
      <c r="BE1050" s="1"/>
      <c r="BL1050" s="1"/>
    </row>
    <row r="1051" spans="50:64" x14ac:dyDescent="0.2">
      <c r="AX1051" s="1"/>
      <c r="BE1051" s="1"/>
      <c r="BL1051" s="1"/>
    </row>
    <row r="1052" spans="50:64" x14ac:dyDescent="0.2">
      <c r="AX1052" s="1"/>
      <c r="BE1052" s="1"/>
      <c r="BL1052" s="1"/>
    </row>
    <row r="1053" spans="50:64" x14ac:dyDescent="0.2">
      <c r="AX1053" s="1"/>
      <c r="BE1053" s="1"/>
      <c r="BL1053" s="1"/>
    </row>
    <row r="1054" spans="50:64" x14ac:dyDescent="0.2">
      <c r="AX1054" s="1"/>
      <c r="BE1054" s="1"/>
      <c r="BL1054" s="1"/>
    </row>
    <row r="1055" spans="50:64" x14ac:dyDescent="0.2">
      <c r="AX1055" s="1"/>
      <c r="BE1055" s="1"/>
      <c r="BL1055" s="1"/>
    </row>
    <row r="1056" spans="50:64" x14ac:dyDescent="0.2">
      <c r="AX1056" s="1"/>
      <c r="BE1056" s="1"/>
      <c r="BL1056" s="1"/>
    </row>
    <row r="1057" spans="50:64" x14ac:dyDescent="0.2">
      <c r="AX1057" s="1"/>
      <c r="BE1057" s="1"/>
      <c r="BL1057" s="1"/>
    </row>
    <row r="1058" spans="50:64" x14ac:dyDescent="0.2">
      <c r="AX1058" s="1"/>
      <c r="BE1058" s="1"/>
      <c r="BL1058" s="1"/>
    </row>
    <row r="1059" spans="50:64" x14ac:dyDescent="0.2">
      <c r="AX1059" s="1"/>
      <c r="BE1059" s="1"/>
      <c r="BL1059" s="1"/>
    </row>
    <row r="1060" spans="50:64" x14ac:dyDescent="0.2">
      <c r="AX1060" s="1"/>
      <c r="BE1060" s="1"/>
      <c r="BL1060" s="1"/>
    </row>
    <row r="1061" spans="50:64" x14ac:dyDescent="0.2">
      <c r="AX1061" s="1"/>
      <c r="BE1061" s="1"/>
      <c r="BL1061" s="1"/>
    </row>
    <row r="1062" spans="50:64" x14ac:dyDescent="0.2">
      <c r="AX1062" s="1"/>
      <c r="BE1062" s="1"/>
      <c r="BL1062" s="1"/>
    </row>
    <row r="1063" spans="50:64" x14ac:dyDescent="0.2">
      <c r="AX1063" s="1"/>
      <c r="BE1063" s="1"/>
      <c r="BL1063" s="1"/>
    </row>
    <row r="1064" spans="50:64" x14ac:dyDescent="0.2">
      <c r="AX1064" s="1"/>
      <c r="BE1064" s="1"/>
      <c r="BL1064" s="1"/>
    </row>
    <row r="1065" spans="50:64" x14ac:dyDescent="0.2">
      <c r="AX1065" s="1"/>
      <c r="BE1065" s="1"/>
      <c r="BL1065" s="1"/>
    </row>
    <row r="1066" spans="50:64" x14ac:dyDescent="0.2">
      <c r="AX1066" s="1"/>
      <c r="BE1066" s="1"/>
      <c r="BL1066" s="1"/>
    </row>
    <row r="1067" spans="50:64" x14ac:dyDescent="0.2">
      <c r="AX1067" s="1"/>
      <c r="BE1067" s="1"/>
      <c r="BL1067" s="1"/>
    </row>
    <row r="1068" spans="50:64" x14ac:dyDescent="0.2">
      <c r="AX1068" s="1"/>
      <c r="BE1068" s="1"/>
      <c r="BL1068" s="1"/>
    </row>
    <row r="1069" spans="50:64" x14ac:dyDescent="0.2">
      <c r="AX1069" s="1"/>
      <c r="BE1069" s="1"/>
      <c r="BL1069" s="1"/>
    </row>
    <row r="1070" spans="50:64" x14ac:dyDescent="0.2">
      <c r="AX1070" s="1"/>
      <c r="BE1070" s="1"/>
      <c r="BL1070" s="1"/>
    </row>
    <row r="1071" spans="50:64" x14ac:dyDescent="0.2">
      <c r="AX1071" s="1"/>
      <c r="BE1071" s="1"/>
      <c r="BL1071" s="1"/>
    </row>
    <row r="1072" spans="50:64" x14ac:dyDescent="0.2">
      <c r="AX1072" s="1"/>
      <c r="BE1072" s="1"/>
      <c r="BL1072" s="1"/>
    </row>
    <row r="1073" spans="50:64" x14ac:dyDescent="0.2">
      <c r="AX1073" s="1"/>
      <c r="BE1073" s="1"/>
      <c r="BL1073" s="1"/>
    </row>
    <row r="1074" spans="50:64" x14ac:dyDescent="0.2">
      <c r="AX1074" s="1"/>
      <c r="BE1074" s="1"/>
      <c r="BL1074" s="1"/>
    </row>
    <row r="1075" spans="50:64" x14ac:dyDescent="0.2">
      <c r="AX1075" s="1"/>
      <c r="BE1075" s="1"/>
      <c r="BL1075" s="1"/>
    </row>
    <row r="1076" spans="50:64" x14ac:dyDescent="0.2">
      <c r="AX1076" s="1"/>
      <c r="BE1076" s="1"/>
      <c r="BL1076" s="1"/>
    </row>
    <row r="1077" spans="50:64" x14ac:dyDescent="0.2">
      <c r="AX1077" s="1"/>
      <c r="BE1077" s="1"/>
      <c r="BL1077" s="1"/>
    </row>
    <row r="1078" spans="50:64" x14ac:dyDescent="0.2">
      <c r="AX1078" s="1"/>
      <c r="BE1078" s="1"/>
      <c r="BL1078" s="1"/>
    </row>
    <row r="1079" spans="50:64" x14ac:dyDescent="0.2">
      <c r="AX1079" s="1"/>
      <c r="BE1079" s="1"/>
      <c r="BL1079" s="1"/>
    </row>
    <row r="1080" spans="50:64" x14ac:dyDescent="0.2">
      <c r="AX1080" s="1"/>
      <c r="BE1080" s="1"/>
      <c r="BL1080" s="1"/>
    </row>
    <row r="1081" spans="50:64" x14ac:dyDescent="0.2">
      <c r="AX1081" s="1"/>
      <c r="BE1081" s="1"/>
      <c r="BL1081" s="1"/>
    </row>
    <row r="1082" spans="50:64" x14ac:dyDescent="0.2">
      <c r="AX1082" s="1"/>
      <c r="BE1082" s="1"/>
      <c r="BL1082" s="1"/>
    </row>
    <row r="1083" spans="50:64" x14ac:dyDescent="0.2">
      <c r="AX1083" s="1"/>
      <c r="BE1083" s="1"/>
      <c r="BL1083" s="1"/>
    </row>
    <row r="1084" spans="50:64" x14ac:dyDescent="0.2">
      <c r="AX1084" s="1"/>
      <c r="BE1084" s="1"/>
      <c r="BL1084" s="1"/>
    </row>
    <row r="1085" spans="50:64" x14ac:dyDescent="0.2">
      <c r="AX1085" s="1"/>
      <c r="BE1085" s="1"/>
      <c r="BL1085" s="1"/>
    </row>
    <row r="1086" spans="50:64" x14ac:dyDescent="0.2">
      <c r="AX1086" s="1"/>
      <c r="BE1086" s="1"/>
      <c r="BL1086" s="1"/>
    </row>
    <row r="1087" spans="50:64" x14ac:dyDescent="0.2">
      <c r="AX1087" s="1"/>
      <c r="BE1087" s="1"/>
      <c r="BL1087" s="1"/>
    </row>
    <row r="1088" spans="50:64" x14ac:dyDescent="0.2">
      <c r="AX1088" s="1"/>
      <c r="BE1088" s="1"/>
      <c r="BL1088" s="1"/>
    </row>
    <row r="1089" spans="50:64" x14ac:dyDescent="0.2">
      <c r="AX1089" s="1"/>
      <c r="BE1089" s="1"/>
      <c r="BL1089" s="1"/>
    </row>
    <row r="1090" spans="50:64" x14ac:dyDescent="0.2">
      <c r="AX1090" s="1"/>
      <c r="BE1090" s="1"/>
      <c r="BL1090" s="1"/>
    </row>
    <row r="1091" spans="50:64" x14ac:dyDescent="0.2">
      <c r="AX1091" s="1"/>
      <c r="BE1091" s="1"/>
      <c r="BL1091" s="1"/>
    </row>
    <row r="1092" spans="50:64" x14ac:dyDescent="0.2">
      <c r="AX1092" s="1"/>
      <c r="BE1092" s="1"/>
      <c r="BL1092" s="1"/>
    </row>
    <row r="1093" spans="50:64" x14ac:dyDescent="0.2">
      <c r="AX1093" s="1"/>
      <c r="BE1093" s="1"/>
      <c r="BL1093" s="1"/>
    </row>
    <row r="1094" spans="50:64" x14ac:dyDescent="0.2">
      <c r="AX1094" s="1"/>
      <c r="BE1094" s="1"/>
      <c r="BL1094" s="1"/>
    </row>
    <row r="1095" spans="50:64" x14ac:dyDescent="0.2">
      <c r="AX1095" s="1"/>
      <c r="BE1095" s="1"/>
      <c r="BL1095" s="1"/>
    </row>
    <row r="1096" spans="50:64" x14ac:dyDescent="0.2">
      <c r="AX1096" s="1"/>
      <c r="BE1096" s="1"/>
      <c r="BL1096" s="1"/>
    </row>
    <row r="1097" spans="50:64" x14ac:dyDescent="0.2">
      <c r="AX1097" s="1"/>
      <c r="BE1097" s="1"/>
      <c r="BL1097" s="1"/>
    </row>
    <row r="1098" spans="50:64" x14ac:dyDescent="0.2">
      <c r="AX1098" s="1"/>
      <c r="BE1098" s="1"/>
      <c r="BL1098" s="1"/>
    </row>
    <row r="1099" spans="50:64" x14ac:dyDescent="0.2">
      <c r="AX1099" s="1"/>
      <c r="BE1099" s="1"/>
      <c r="BL1099" s="1"/>
    </row>
    <row r="1100" spans="50:64" x14ac:dyDescent="0.2">
      <c r="AX1100" s="1"/>
      <c r="BE1100" s="1"/>
      <c r="BL1100" s="1"/>
    </row>
    <row r="1101" spans="50:64" x14ac:dyDescent="0.2">
      <c r="AX1101" s="1"/>
      <c r="BE1101" s="1"/>
      <c r="BL1101" s="1"/>
    </row>
    <row r="1102" spans="50:64" x14ac:dyDescent="0.2">
      <c r="AX1102" s="1"/>
      <c r="BE1102" s="1"/>
      <c r="BL1102" s="1"/>
    </row>
    <row r="1103" spans="50:64" x14ac:dyDescent="0.2">
      <c r="AX1103" s="1"/>
      <c r="BE1103" s="1"/>
      <c r="BL1103" s="1"/>
    </row>
    <row r="1104" spans="50:64" x14ac:dyDescent="0.2">
      <c r="AX1104" s="1"/>
      <c r="BE1104" s="1"/>
      <c r="BL1104" s="1"/>
    </row>
    <row r="1105" spans="50:64" x14ac:dyDescent="0.2">
      <c r="AX1105" s="1"/>
      <c r="BE1105" s="1"/>
      <c r="BL1105" s="1"/>
    </row>
    <row r="1106" spans="50:64" x14ac:dyDescent="0.2">
      <c r="AX1106" s="1"/>
      <c r="BE1106" s="1"/>
      <c r="BL1106" s="1"/>
    </row>
    <row r="1107" spans="50:64" x14ac:dyDescent="0.2">
      <c r="AX1107" s="1"/>
      <c r="BE1107" s="1"/>
      <c r="BL1107" s="1"/>
    </row>
    <row r="1108" spans="50:64" x14ac:dyDescent="0.2">
      <c r="AX1108" s="1"/>
      <c r="BE1108" s="1"/>
      <c r="BL1108" s="1"/>
    </row>
    <row r="1109" spans="50:64" x14ac:dyDescent="0.2">
      <c r="AX1109" s="1"/>
      <c r="BE1109" s="1"/>
      <c r="BL1109" s="1"/>
    </row>
    <row r="1110" spans="50:64" x14ac:dyDescent="0.2">
      <c r="AX1110" s="1"/>
      <c r="BE1110" s="1"/>
      <c r="BL1110" s="1"/>
    </row>
    <row r="1111" spans="50:64" x14ac:dyDescent="0.2">
      <c r="AX1111" s="1"/>
      <c r="BE1111" s="1"/>
      <c r="BL1111" s="1"/>
    </row>
    <row r="1112" spans="50:64" x14ac:dyDescent="0.2">
      <c r="AX1112" s="1"/>
      <c r="BE1112" s="1"/>
      <c r="BL1112" s="1"/>
    </row>
    <row r="1113" spans="50:64" x14ac:dyDescent="0.2">
      <c r="AX1113" s="1"/>
      <c r="BE1113" s="1"/>
      <c r="BL1113" s="1"/>
    </row>
    <row r="1114" spans="50:64" x14ac:dyDescent="0.2">
      <c r="AX1114" s="1"/>
      <c r="BE1114" s="1"/>
      <c r="BL1114" s="1"/>
    </row>
    <row r="1115" spans="50:64" x14ac:dyDescent="0.2">
      <c r="AX1115" s="1"/>
      <c r="BE1115" s="1"/>
      <c r="BL1115" s="1"/>
    </row>
    <row r="1116" spans="50:64" x14ac:dyDescent="0.2">
      <c r="AX1116" s="1"/>
      <c r="BE1116" s="1"/>
      <c r="BL1116" s="1"/>
    </row>
    <row r="1117" spans="50:64" x14ac:dyDescent="0.2">
      <c r="AX1117" s="1"/>
      <c r="BE1117" s="1"/>
      <c r="BL1117" s="1"/>
    </row>
    <row r="1118" spans="50:64" x14ac:dyDescent="0.2">
      <c r="AX1118" s="1"/>
      <c r="BE1118" s="1"/>
      <c r="BL1118" s="1"/>
    </row>
    <row r="1119" spans="50:64" x14ac:dyDescent="0.2">
      <c r="AX1119" s="1"/>
      <c r="BE1119" s="1"/>
      <c r="BL1119" s="1"/>
    </row>
    <row r="1120" spans="50:64" x14ac:dyDescent="0.2">
      <c r="AX1120" s="1"/>
      <c r="BE1120" s="1"/>
      <c r="BL1120" s="1"/>
    </row>
    <row r="1121" spans="50:64" x14ac:dyDescent="0.2">
      <c r="AX1121" s="1"/>
      <c r="BE1121" s="1"/>
      <c r="BL1121" s="1"/>
    </row>
    <row r="1122" spans="50:64" x14ac:dyDescent="0.2">
      <c r="AX1122" s="1"/>
      <c r="BE1122" s="1"/>
      <c r="BL1122" s="1"/>
    </row>
    <row r="1123" spans="50:64" x14ac:dyDescent="0.2">
      <c r="AX1123" s="1"/>
      <c r="BE1123" s="1"/>
      <c r="BL1123" s="1"/>
    </row>
    <row r="1124" spans="50:64" x14ac:dyDescent="0.2">
      <c r="AX1124" s="1"/>
      <c r="BE1124" s="1"/>
      <c r="BL1124" s="1"/>
    </row>
    <row r="1125" spans="50:64" x14ac:dyDescent="0.2">
      <c r="AX1125" s="1"/>
      <c r="BE1125" s="1"/>
      <c r="BL1125" s="1"/>
    </row>
    <row r="1126" spans="50:64" x14ac:dyDescent="0.2">
      <c r="AX1126" s="1"/>
      <c r="BE1126" s="1"/>
      <c r="BL1126" s="1"/>
    </row>
    <row r="1127" spans="50:64" x14ac:dyDescent="0.2">
      <c r="AX1127" s="1"/>
      <c r="BE1127" s="1"/>
      <c r="BL1127" s="1"/>
    </row>
    <row r="1128" spans="50:64" x14ac:dyDescent="0.2">
      <c r="AX1128" s="1"/>
      <c r="BE1128" s="1"/>
      <c r="BL1128" s="1"/>
    </row>
    <row r="1129" spans="50:64" x14ac:dyDescent="0.2">
      <c r="AX1129" s="1"/>
      <c r="BE1129" s="1"/>
      <c r="BL1129" s="1"/>
    </row>
    <row r="1130" spans="50:64" x14ac:dyDescent="0.2">
      <c r="AX1130" s="1"/>
      <c r="BE1130" s="1"/>
      <c r="BL1130" s="1"/>
    </row>
    <row r="1131" spans="50:64" x14ac:dyDescent="0.2">
      <c r="AX1131" s="1"/>
      <c r="BE1131" s="1"/>
      <c r="BL1131" s="1"/>
    </row>
    <row r="1132" spans="50:64" x14ac:dyDescent="0.2">
      <c r="AX1132" s="1"/>
      <c r="BE1132" s="1"/>
      <c r="BL1132" s="1"/>
    </row>
    <row r="1133" spans="50:64" x14ac:dyDescent="0.2">
      <c r="AX1133" s="1"/>
      <c r="BE1133" s="1"/>
      <c r="BL1133" s="1"/>
    </row>
    <row r="1134" spans="50:64" x14ac:dyDescent="0.2">
      <c r="AX1134" s="1"/>
      <c r="BE1134" s="1"/>
      <c r="BL1134" s="1"/>
    </row>
    <row r="1135" spans="50:64" x14ac:dyDescent="0.2">
      <c r="AX1135" s="1"/>
      <c r="BE1135" s="1"/>
      <c r="BL1135" s="1"/>
    </row>
    <row r="1136" spans="50:64" x14ac:dyDescent="0.2">
      <c r="AX1136" s="1"/>
      <c r="BE1136" s="1"/>
      <c r="BL1136" s="1"/>
    </row>
    <row r="1137" spans="50:64" x14ac:dyDescent="0.2">
      <c r="AX1137" s="1"/>
      <c r="BE1137" s="1"/>
      <c r="BL1137" s="1"/>
    </row>
    <row r="1138" spans="50:64" x14ac:dyDescent="0.2">
      <c r="AX1138" s="1"/>
      <c r="BE1138" s="1"/>
      <c r="BL1138" s="1"/>
    </row>
    <row r="1139" spans="50:64" x14ac:dyDescent="0.2">
      <c r="AX1139" s="1"/>
      <c r="BE1139" s="1"/>
      <c r="BL1139" s="1"/>
    </row>
    <row r="1140" spans="50:64" x14ac:dyDescent="0.2">
      <c r="AX1140" s="1"/>
      <c r="BE1140" s="1"/>
      <c r="BL1140" s="1"/>
    </row>
    <row r="1141" spans="50:64" x14ac:dyDescent="0.2">
      <c r="AX1141" s="1"/>
      <c r="BE1141" s="1"/>
      <c r="BL1141" s="1"/>
    </row>
    <row r="1142" spans="50:64" x14ac:dyDescent="0.2">
      <c r="AX1142" s="1"/>
      <c r="BE1142" s="1"/>
      <c r="BL1142" s="1"/>
    </row>
    <row r="1143" spans="50:64" x14ac:dyDescent="0.2">
      <c r="AX1143" s="1"/>
      <c r="BE1143" s="1"/>
      <c r="BL1143" s="1"/>
    </row>
    <row r="1144" spans="50:64" x14ac:dyDescent="0.2">
      <c r="AX1144" s="1"/>
      <c r="BE1144" s="1"/>
      <c r="BL1144" s="1"/>
    </row>
    <row r="1145" spans="50:64" x14ac:dyDescent="0.2">
      <c r="AX1145" s="1"/>
      <c r="BE1145" s="1"/>
      <c r="BL1145" s="1"/>
    </row>
    <row r="1146" spans="50:64" x14ac:dyDescent="0.2">
      <c r="AX1146" s="1"/>
      <c r="BE1146" s="1"/>
      <c r="BL1146" s="1"/>
    </row>
    <row r="1147" spans="50:64" x14ac:dyDescent="0.2">
      <c r="AX1147" s="1"/>
      <c r="BE1147" s="1"/>
      <c r="BL1147" s="1"/>
    </row>
    <row r="1148" spans="50:64" x14ac:dyDescent="0.2">
      <c r="AX1148" s="1"/>
      <c r="BE1148" s="1"/>
      <c r="BL1148" s="1"/>
    </row>
    <row r="1149" spans="50:64" x14ac:dyDescent="0.2">
      <c r="AX1149" s="1"/>
      <c r="BE1149" s="1"/>
      <c r="BL1149" s="1"/>
    </row>
    <row r="1150" spans="50:64" x14ac:dyDescent="0.2">
      <c r="AX1150" s="1"/>
      <c r="BE1150" s="1"/>
      <c r="BL1150" s="1"/>
    </row>
    <row r="1151" spans="50:64" x14ac:dyDescent="0.2">
      <c r="AX1151" s="1"/>
      <c r="BE1151" s="1"/>
      <c r="BL1151" s="1"/>
    </row>
    <row r="1152" spans="50:64" x14ac:dyDescent="0.2">
      <c r="AX1152" s="1"/>
      <c r="BE1152" s="1"/>
      <c r="BL1152" s="1"/>
    </row>
    <row r="1153" spans="50:64" x14ac:dyDescent="0.2">
      <c r="AX1153" s="1"/>
      <c r="BE1153" s="1"/>
      <c r="BL1153" s="1"/>
    </row>
    <row r="1154" spans="50:64" x14ac:dyDescent="0.2">
      <c r="AX1154" s="1"/>
      <c r="BE1154" s="1"/>
      <c r="BL1154" s="1"/>
    </row>
    <row r="1155" spans="50:64" x14ac:dyDescent="0.2">
      <c r="AX1155" s="1"/>
      <c r="BE1155" s="1"/>
      <c r="BL1155" s="1"/>
    </row>
    <row r="1156" spans="50:64" x14ac:dyDescent="0.2">
      <c r="AX1156" s="1"/>
      <c r="BE1156" s="1"/>
      <c r="BL1156" s="1"/>
    </row>
    <row r="1157" spans="50:64" x14ac:dyDescent="0.2">
      <c r="AX1157" s="1"/>
      <c r="BE1157" s="1"/>
      <c r="BL1157" s="1"/>
    </row>
    <row r="1158" spans="50:64" x14ac:dyDescent="0.2">
      <c r="AX1158" s="1"/>
      <c r="BE1158" s="1"/>
      <c r="BL1158" s="1"/>
    </row>
    <row r="1159" spans="50:64" x14ac:dyDescent="0.2">
      <c r="AX1159" s="1"/>
      <c r="BE1159" s="1"/>
      <c r="BL1159" s="1"/>
    </row>
    <row r="1160" spans="50:64" x14ac:dyDescent="0.2">
      <c r="AX1160" s="1"/>
      <c r="BE1160" s="1"/>
      <c r="BL1160" s="1"/>
    </row>
    <row r="1161" spans="50:64" x14ac:dyDescent="0.2">
      <c r="AX1161" s="1"/>
      <c r="BE1161" s="1"/>
      <c r="BL1161" s="1"/>
    </row>
    <row r="1162" spans="50:64" x14ac:dyDescent="0.2">
      <c r="AX1162" s="1"/>
      <c r="BE1162" s="1"/>
      <c r="BL1162" s="1"/>
    </row>
    <row r="1163" spans="50:64" x14ac:dyDescent="0.2">
      <c r="AX1163" s="1"/>
      <c r="BE1163" s="1"/>
      <c r="BL1163" s="1"/>
    </row>
    <row r="1164" spans="50:64" x14ac:dyDescent="0.2">
      <c r="AX1164" s="1"/>
      <c r="BE1164" s="1"/>
      <c r="BL1164" s="1"/>
    </row>
    <row r="1165" spans="50:64" x14ac:dyDescent="0.2">
      <c r="AX1165" s="1"/>
      <c r="BE1165" s="1"/>
      <c r="BL1165" s="1"/>
    </row>
    <row r="1166" spans="50:64" x14ac:dyDescent="0.2">
      <c r="AX1166" s="1"/>
      <c r="BE1166" s="1"/>
      <c r="BL1166" s="1"/>
    </row>
    <row r="1167" spans="50:64" x14ac:dyDescent="0.2">
      <c r="AX1167" s="1"/>
      <c r="BE1167" s="1"/>
      <c r="BL1167" s="1"/>
    </row>
    <row r="1168" spans="50:64" x14ac:dyDescent="0.2">
      <c r="AX1168" s="1"/>
      <c r="BE1168" s="1"/>
      <c r="BL1168" s="1"/>
    </row>
    <row r="1169" spans="50:64" x14ac:dyDescent="0.2">
      <c r="AX1169" s="1"/>
      <c r="BE1169" s="1"/>
      <c r="BL1169" s="1"/>
    </row>
    <row r="1170" spans="50:64" x14ac:dyDescent="0.2">
      <c r="AX1170" s="1"/>
      <c r="BE1170" s="1"/>
      <c r="BL1170" s="1"/>
    </row>
    <row r="1171" spans="50:64" x14ac:dyDescent="0.2">
      <c r="AX1171" s="1"/>
      <c r="BE1171" s="1"/>
      <c r="BL1171" s="1"/>
    </row>
    <row r="1172" spans="50:64" x14ac:dyDescent="0.2">
      <c r="AX1172" s="1"/>
      <c r="BE1172" s="1"/>
      <c r="BL1172" s="1"/>
    </row>
    <row r="1173" spans="50:64" x14ac:dyDescent="0.2">
      <c r="AX1173" s="1"/>
      <c r="BE1173" s="1"/>
      <c r="BL1173" s="1"/>
    </row>
    <row r="1174" spans="50:64" x14ac:dyDescent="0.2">
      <c r="AX1174" s="1"/>
      <c r="BE1174" s="1"/>
      <c r="BL1174" s="1"/>
    </row>
    <row r="1175" spans="50:64" x14ac:dyDescent="0.2">
      <c r="AX1175" s="1"/>
      <c r="BE1175" s="1"/>
      <c r="BL1175" s="1"/>
    </row>
    <row r="1176" spans="50:64" x14ac:dyDescent="0.2">
      <c r="AX1176" s="1"/>
      <c r="BE1176" s="1"/>
      <c r="BL1176" s="1"/>
    </row>
    <row r="1177" spans="50:64" x14ac:dyDescent="0.2">
      <c r="AX1177" s="1"/>
      <c r="BE1177" s="1"/>
      <c r="BL1177" s="1"/>
    </row>
    <row r="1178" spans="50:64" x14ac:dyDescent="0.2">
      <c r="AX1178" s="1"/>
      <c r="BE1178" s="1"/>
      <c r="BL1178" s="1"/>
    </row>
    <row r="1179" spans="50:64" x14ac:dyDescent="0.2">
      <c r="AX1179" s="1"/>
      <c r="BE1179" s="1"/>
      <c r="BL1179" s="1"/>
    </row>
    <row r="1180" spans="50:64" x14ac:dyDescent="0.2">
      <c r="AX1180" s="1"/>
      <c r="BE1180" s="1"/>
      <c r="BL1180" s="1"/>
    </row>
    <row r="1181" spans="50:64" x14ac:dyDescent="0.2">
      <c r="AX1181" s="1"/>
      <c r="BE1181" s="1"/>
      <c r="BL1181" s="1"/>
    </row>
    <row r="1182" spans="50:64" x14ac:dyDescent="0.2">
      <c r="AX1182" s="1"/>
      <c r="BE1182" s="1"/>
      <c r="BL1182" s="1"/>
    </row>
    <row r="1183" spans="50:64" x14ac:dyDescent="0.2">
      <c r="AX1183" s="1"/>
      <c r="BE1183" s="1"/>
      <c r="BL1183" s="1"/>
    </row>
    <row r="1184" spans="50:64" x14ac:dyDescent="0.2">
      <c r="AX1184" s="1"/>
      <c r="BE1184" s="1"/>
      <c r="BL1184" s="1"/>
    </row>
    <row r="1185" spans="50:64" x14ac:dyDescent="0.2">
      <c r="AX1185" s="1"/>
      <c r="BE1185" s="1"/>
      <c r="BL1185" s="1"/>
    </row>
    <row r="1186" spans="50:64" x14ac:dyDescent="0.2">
      <c r="AX1186" s="1"/>
      <c r="BE1186" s="1"/>
      <c r="BL1186" s="1"/>
    </row>
    <row r="1187" spans="50:64" x14ac:dyDescent="0.2">
      <c r="AX1187" s="1"/>
      <c r="BE1187" s="1"/>
      <c r="BL1187" s="1"/>
    </row>
    <row r="1188" spans="50:64" x14ac:dyDescent="0.2">
      <c r="AX1188" s="1"/>
      <c r="BE1188" s="1"/>
      <c r="BL1188" s="1"/>
    </row>
    <row r="1189" spans="50:64" x14ac:dyDescent="0.2">
      <c r="AX1189" s="1"/>
      <c r="BE1189" s="1"/>
      <c r="BL1189" s="1"/>
    </row>
    <row r="1190" spans="50:64" x14ac:dyDescent="0.2">
      <c r="AX1190" s="1"/>
      <c r="BE1190" s="1"/>
      <c r="BL1190" s="1"/>
    </row>
    <row r="1191" spans="50:64" x14ac:dyDescent="0.2">
      <c r="AX1191" s="1"/>
      <c r="BE1191" s="1"/>
      <c r="BL1191" s="1"/>
    </row>
    <row r="1192" spans="50:64" x14ac:dyDescent="0.2">
      <c r="AX1192" s="1"/>
      <c r="BE1192" s="1"/>
      <c r="BL1192" s="1"/>
    </row>
    <row r="1193" spans="50:64" x14ac:dyDescent="0.2">
      <c r="AX1193" s="1"/>
      <c r="BE1193" s="1"/>
      <c r="BL1193" s="1"/>
    </row>
    <row r="1194" spans="50:64" x14ac:dyDescent="0.2">
      <c r="AX1194" s="1"/>
      <c r="BE1194" s="1"/>
      <c r="BL1194" s="1"/>
    </row>
    <row r="1195" spans="50:64" x14ac:dyDescent="0.2">
      <c r="AX1195" s="1"/>
      <c r="BE1195" s="1"/>
      <c r="BL1195" s="1"/>
    </row>
    <row r="1196" spans="50:64" x14ac:dyDescent="0.2">
      <c r="AX1196" s="1"/>
      <c r="BE1196" s="1"/>
      <c r="BL1196" s="1"/>
    </row>
    <row r="1197" spans="50:64" x14ac:dyDescent="0.2">
      <c r="AX1197" s="1"/>
      <c r="BE1197" s="1"/>
      <c r="BL1197" s="1"/>
    </row>
    <row r="1198" spans="50:64" x14ac:dyDescent="0.2">
      <c r="AX1198" s="1"/>
      <c r="BE1198" s="1"/>
      <c r="BL1198" s="1"/>
    </row>
    <row r="1199" spans="50:64" x14ac:dyDescent="0.2">
      <c r="AX1199" s="1"/>
      <c r="BE1199" s="1"/>
      <c r="BL1199" s="1"/>
    </row>
    <row r="1200" spans="50:64" x14ac:dyDescent="0.2">
      <c r="AX1200" s="1"/>
      <c r="BE1200" s="1"/>
      <c r="BL1200" s="1"/>
    </row>
    <row r="1201" spans="50:64" x14ac:dyDescent="0.2">
      <c r="AX1201" s="1"/>
      <c r="BE1201" s="1"/>
      <c r="BL1201" s="1"/>
    </row>
    <row r="1202" spans="50:64" x14ac:dyDescent="0.2">
      <c r="AX1202" s="1"/>
      <c r="BE1202" s="1"/>
      <c r="BL1202" s="1"/>
    </row>
    <row r="1203" spans="50:64" x14ac:dyDescent="0.2">
      <c r="AX1203" s="1"/>
      <c r="BE1203" s="1"/>
      <c r="BL1203" s="1"/>
    </row>
    <row r="1204" spans="50:64" x14ac:dyDescent="0.2">
      <c r="AX1204" s="1"/>
      <c r="BE1204" s="1"/>
      <c r="BL1204" s="1"/>
    </row>
    <row r="1205" spans="50:64" x14ac:dyDescent="0.2">
      <c r="AX1205" s="1"/>
      <c r="BE1205" s="1"/>
      <c r="BL1205" s="1"/>
    </row>
    <row r="1206" spans="50:64" x14ac:dyDescent="0.2">
      <c r="AX1206" s="1"/>
      <c r="BE1206" s="1"/>
      <c r="BL1206" s="1"/>
    </row>
    <row r="1207" spans="50:64" x14ac:dyDescent="0.2">
      <c r="AX1207" s="1"/>
      <c r="BE1207" s="1"/>
      <c r="BL1207" s="1"/>
    </row>
    <row r="1208" spans="50:64" x14ac:dyDescent="0.2">
      <c r="AX1208" s="1"/>
      <c r="BE1208" s="1"/>
      <c r="BL1208" s="1"/>
    </row>
    <row r="1209" spans="50:64" x14ac:dyDescent="0.2">
      <c r="AX1209" s="1"/>
      <c r="BE1209" s="1"/>
      <c r="BL1209" s="1"/>
    </row>
    <row r="1210" spans="50:64" x14ac:dyDescent="0.2">
      <c r="AX1210" s="1"/>
      <c r="BE1210" s="1"/>
      <c r="BL1210" s="1"/>
    </row>
    <row r="1211" spans="50:64" x14ac:dyDescent="0.2">
      <c r="AX1211" s="1"/>
      <c r="BE1211" s="1"/>
      <c r="BL1211" s="1"/>
    </row>
    <row r="1212" spans="50:64" x14ac:dyDescent="0.2">
      <c r="AX1212" s="1"/>
      <c r="BE1212" s="1"/>
      <c r="BL1212" s="1"/>
    </row>
    <row r="1213" spans="50:64" x14ac:dyDescent="0.2">
      <c r="AX1213" s="1"/>
      <c r="BE1213" s="1"/>
      <c r="BL1213" s="1"/>
    </row>
    <row r="1214" spans="50:64" x14ac:dyDescent="0.2">
      <c r="AX1214" s="1"/>
      <c r="BE1214" s="1"/>
      <c r="BL1214" s="1"/>
    </row>
    <row r="1215" spans="50:64" x14ac:dyDescent="0.2">
      <c r="AX1215" s="1"/>
      <c r="BE1215" s="1"/>
      <c r="BL1215" s="1"/>
    </row>
    <row r="1216" spans="50:64" x14ac:dyDescent="0.2">
      <c r="AX1216" s="1"/>
      <c r="BE1216" s="1"/>
      <c r="BL1216" s="1"/>
    </row>
    <row r="1217" spans="50:64" x14ac:dyDescent="0.2">
      <c r="AX1217" s="1"/>
      <c r="BE1217" s="1"/>
      <c r="BL1217" s="1"/>
    </row>
    <row r="1218" spans="50:64" x14ac:dyDescent="0.2">
      <c r="AX1218" s="1"/>
      <c r="BE1218" s="1"/>
      <c r="BL1218" s="1"/>
    </row>
    <row r="1219" spans="50:64" x14ac:dyDescent="0.2">
      <c r="AX1219" s="1"/>
      <c r="BE1219" s="1"/>
      <c r="BL1219" s="1"/>
    </row>
    <row r="1220" spans="50:64" x14ac:dyDescent="0.2">
      <c r="AX1220" s="1"/>
      <c r="BE1220" s="1"/>
      <c r="BL1220" s="1"/>
    </row>
    <row r="1221" spans="50:64" x14ac:dyDescent="0.2">
      <c r="AX1221" s="1"/>
      <c r="BE1221" s="1"/>
      <c r="BL1221" s="1"/>
    </row>
    <row r="1222" spans="50:64" x14ac:dyDescent="0.2">
      <c r="AX1222" s="1"/>
      <c r="BE1222" s="1"/>
      <c r="BL1222" s="1"/>
    </row>
    <row r="1223" spans="50:64" x14ac:dyDescent="0.2">
      <c r="AX1223" s="1"/>
      <c r="BE1223" s="1"/>
      <c r="BL1223" s="1"/>
    </row>
    <row r="1224" spans="50:64" x14ac:dyDescent="0.2">
      <c r="AX1224" s="1"/>
      <c r="BE1224" s="1"/>
      <c r="BL1224" s="1"/>
    </row>
    <row r="1225" spans="50:64" x14ac:dyDescent="0.2">
      <c r="AX1225" s="1"/>
      <c r="BE1225" s="1"/>
      <c r="BL1225" s="1"/>
    </row>
    <row r="1226" spans="50:64" x14ac:dyDescent="0.2">
      <c r="AX1226" s="1"/>
      <c r="BE1226" s="1"/>
      <c r="BL1226" s="1"/>
    </row>
    <row r="1227" spans="50:64" x14ac:dyDescent="0.2">
      <c r="AX1227" s="1"/>
      <c r="BE1227" s="1"/>
      <c r="BL1227" s="1"/>
    </row>
    <row r="1228" spans="50:64" x14ac:dyDescent="0.2">
      <c r="AX1228" s="1"/>
      <c r="BE1228" s="1"/>
      <c r="BL1228" s="1"/>
    </row>
    <row r="1229" spans="50:64" x14ac:dyDescent="0.2">
      <c r="AX1229" s="1"/>
      <c r="BE1229" s="1"/>
      <c r="BL1229" s="1"/>
    </row>
    <row r="1230" spans="50:64" x14ac:dyDescent="0.2">
      <c r="AX1230" s="1"/>
      <c r="BE1230" s="1"/>
      <c r="BL1230" s="1"/>
    </row>
    <row r="1231" spans="50:64" x14ac:dyDescent="0.2">
      <c r="AX1231" s="1"/>
      <c r="BE1231" s="1"/>
      <c r="BL1231" s="1"/>
    </row>
    <row r="1232" spans="50:64" x14ac:dyDescent="0.2">
      <c r="AX1232" s="1"/>
      <c r="BE1232" s="1"/>
      <c r="BL1232" s="1"/>
    </row>
    <row r="1233" spans="50:64" x14ac:dyDescent="0.2">
      <c r="AX1233" s="1"/>
      <c r="BE1233" s="1"/>
      <c r="BL1233" s="1"/>
    </row>
    <row r="1234" spans="50:64" x14ac:dyDescent="0.2">
      <c r="AX1234" s="1"/>
      <c r="BE1234" s="1"/>
      <c r="BL1234" s="1"/>
    </row>
    <row r="1235" spans="50:64" x14ac:dyDescent="0.2">
      <c r="AX1235" s="1"/>
      <c r="BE1235" s="1"/>
      <c r="BL1235" s="1"/>
    </row>
    <row r="1236" spans="50:64" x14ac:dyDescent="0.2">
      <c r="AX1236" s="1"/>
      <c r="BE1236" s="1"/>
      <c r="BL1236" s="1"/>
    </row>
    <row r="1237" spans="50:64" x14ac:dyDescent="0.2">
      <c r="AX1237" s="1"/>
      <c r="BE1237" s="1"/>
      <c r="BL1237" s="1"/>
    </row>
    <row r="1238" spans="50:64" x14ac:dyDescent="0.2">
      <c r="AX1238" s="1"/>
      <c r="BE1238" s="1"/>
      <c r="BL1238" s="1"/>
    </row>
    <row r="1239" spans="50:64" x14ac:dyDescent="0.2">
      <c r="AX1239" s="1"/>
      <c r="BE1239" s="1"/>
      <c r="BL1239" s="1"/>
    </row>
    <row r="1240" spans="50:64" x14ac:dyDescent="0.2">
      <c r="AX1240" s="1"/>
      <c r="BE1240" s="1"/>
      <c r="BL1240" s="1"/>
    </row>
    <row r="1241" spans="50:64" x14ac:dyDescent="0.2">
      <c r="AX1241" s="1"/>
      <c r="BE1241" s="1"/>
      <c r="BL1241" s="1"/>
    </row>
    <row r="1242" spans="50:64" x14ac:dyDescent="0.2">
      <c r="AX1242" s="1"/>
      <c r="BE1242" s="1"/>
      <c r="BL1242" s="1"/>
    </row>
    <row r="1243" spans="50:64" x14ac:dyDescent="0.2">
      <c r="AX1243" s="1"/>
      <c r="BE1243" s="1"/>
      <c r="BL1243" s="1"/>
    </row>
    <row r="1244" spans="50:64" x14ac:dyDescent="0.2">
      <c r="AX1244" s="1"/>
      <c r="BE1244" s="1"/>
      <c r="BL1244" s="1"/>
    </row>
    <row r="1245" spans="50:64" x14ac:dyDescent="0.2">
      <c r="AX1245" s="1"/>
      <c r="BE1245" s="1"/>
      <c r="BL1245" s="1"/>
    </row>
    <row r="1246" spans="50:64" x14ac:dyDescent="0.2">
      <c r="AX1246" s="1"/>
      <c r="BE1246" s="1"/>
      <c r="BL1246" s="1"/>
    </row>
    <row r="1247" spans="50:64" x14ac:dyDescent="0.2">
      <c r="AX1247" s="1"/>
      <c r="BE1247" s="1"/>
      <c r="BL1247" s="1"/>
    </row>
    <row r="1248" spans="50:64" x14ac:dyDescent="0.2">
      <c r="AX1248" s="1"/>
      <c r="BE1248" s="1"/>
      <c r="BL1248" s="1"/>
    </row>
    <row r="1249" spans="50:64" x14ac:dyDescent="0.2">
      <c r="AX1249" s="1"/>
      <c r="BE1249" s="1"/>
      <c r="BL1249" s="1"/>
    </row>
    <row r="1250" spans="50:64" x14ac:dyDescent="0.2">
      <c r="AX1250" s="1"/>
      <c r="BE1250" s="1"/>
      <c r="BL1250" s="1"/>
    </row>
    <row r="1251" spans="50:64" x14ac:dyDescent="0.2">
      <c r="AX1251" s="1"/>
      <c r="BE1251" s="1"/>
      <c r="BL1251" s="1"/>
    </row>
    <row r="1252" spans="50:64" x14ac:dyDescent="0.2">
      <c r="AX1252" s="1"/>
      <c r="BE1252" s="1"/>
      <c r="BL1252" s="1"/>
    </row>
    <row r="1253" spans="50:64" x14ac:dyDescent="0.2">
      <c r="AX1253" s="1"/>
      <c r="BE1253" s="1"/>
      <c r="BL1253" s="1"/>
    </row>
    <row r="1254" spans="50:64" x14ac:dyDescent="0.2">
      <c r="AX1254" s="1"/>
      <c r="BE1254" s="1"/>
      <c r="BL1254" s="1"/>
    </row>
    <row r="1255" spans="50:64" x14ac:dyDescent="0.2">
      <c r="AX1255" s="1"/>
      <c r="BE1255" s="1"/>
      <c r="BL1255" s="1"/>
    </row>
    <row r="1256" spans="50:64" x14ac:dyDescent="0.2">
      <c r="AX1256" s="1"/>
      <c r="BE1256" s="1"/>
      <c r="BL1256" s="1"/>
    </row>
    <row r="1257" spans="50:64" x14ac:dyDescent="0.2">
      <c r="AX1257" s="1"/>
      <c r="BE1257" s="1"/>
      <c r="BL1257" s="1"/>
    </row>
    <row r="1258" spans="50:64" x14ac:dyDescent="0.2">
      <c r="AX1258" s="1"/>
      <c r="BE1258" s="1"/>
      <c r="BL1258" s="1"/>
    </row>
    <row r="1259" spans="50:64" x14ac:dyDescent="0.2">
      <c r="AX1259" s="1"/>
      <c r="BE1259" s="1"/>
      <c r="BL1259" s="1"/>
    </row>
    <row r="1260" spans="50:64" x14ac:dyDescent="0.2">
      <c r="AX1260" s="1"/>
      <c r="BE1260" s="1"/>
      <c r="BL1260" s="1"/>
    </row>
    <row r="1261" spans="50:64" x14ac:dyDescent="0.2">
      <c r="AX1261" s="1"/>
      <c r="BE1261" s="1"/>
      <c r="BL1261" s="1"/>
    </row>
    <row r="1262" spans="50:64" x14ac:dyDescent="0.2">
      <c r="AX1262" s="1"/>
      <c r="BE1262" s="1"/>
      <c r="BL1262" s="1"/>
    </row>
    <row r="1263" spans="50:64" x14ac:dyDescent="0.2">
      <c r="AX1263" s="1"/>
      <c r="BE1263" s="1"/>
      <c r="BL1263" s="1"/>
    </row>
    <row r="1264" spans="50:64" x14ac:dyDescent="0.2">
      <c r="AX1264" s="1"/>
      <c r="BE1264" s="1"/>
      <c r="BL1264" s="1"/>
    </row>
    <row r="1265" spans="50:64" x14ac:dyDescent="0.2">
      <c r="AX1265" s="1"/>
      <c r="BE1265" s="1"/>
      <c r="BL1265" s="1"/>
    </row>
    <row r="1266" spans="50:64" x14ac:dyDescent="0.2">
      <c r="AX1266" s="1"/>
      <c r="BE1266" s="1"/>
      <c r="BL1266" s="1"/>
    </row>
    <row r="1267" spans="50:64" x14ac:dyDescent="0.2">
      <c r="AX1267" s="1"/>
      <c r="BE1267" s="1"/>
      <c r="BL1267" s="1"/>
    </row>
    <row r="1268" spans="50:64" x14ac:dyDescent="0.2">
      <c r="AX1268" s="1"/>
      <c r="BE1268" s="1"/>
      <c r="BL1268" s="1"/>
    </row>
    <row r="1269" spans="50:64" x14ac:dyDescent="0.2">
      <c r="AX1269" s="1"/>
      <c r="BE1269" s="1"/>
      <c r="BL1269" s="1"/>
    </row>
    <row r="1270" spans="50:64" x14ac:dyDescent="0.2">
      <c r="AX1270" s="1"/>
      <c r="BE1270" s="1"/>
      <c r="BL1270" s="1"/>
    </row>
    <row r="1271" spans="50:64" x14ac:dyDescent="0.2">
      <c r="AX1271" s="1"/>
      <c r="BE1271" s="1"/>
      <c r="BL1271" s="1"/>
    </row>
    <row r="1272" spans="50:64" x14ac:dyDescent="0.2">
      <c r="AX1272" s="1"/>
      <c r="BE1272" s="1"/>
      <c r="BL1272" s="1"/>
    </row>
    <row r="1273" spans="50:64" x14ac:dyDescent="0.2">
      <c r="AX1273" s="1"/>
      <c r="BE1273" s="1"/>
      <c r="BL1273" s="1"/>
    </row>
    <row r="1274" spans="50:64" x14ac:dyDescent="0.2">
      <c r="AX1274" s="1"/>
      <c r="BE1274" s="1"/>
      <c r="BL1274" s="1"/>
    </row>
    <row r="1275" spans="50:64" x14ac:dyDescent="0.2">
      <c r="AX1275" s="1"/>
      <c r="BE1275" s="1"/>
      <c r="BL1275" s="1"/>
    </row>
    <row r="1276" spans="50:64" x14ac:dyDescent="0.2">
      <c r="AX1276" s="1"/>
      <c r="BE1276" s="1"/>
      <c r="BL1276" s="1"/>
    </row>
    <row r="1277" spans="50:64" x14ac:dyDescent="0.2">
      <c r="AX1277" s="1"/>
      <c r="BE1277" s="1"/>
      <c r="BL1277" s="1"/>
    </row>
    <row r="1278" spans="50:64" x14ac:dyDescent="0.2">
      <c r="AX1278" s="1"/>
      <c r="BE1278" s="1"/>
      <c r="BL1278" s="1"/>
    </row>
    <row r="1279" spans="50:64" x14ac:dyDescent="0.2">
      <c r="AX1279" s="1"/>
      <c r="BE1279" s="1"/>
      <c r="BL1279" s="1"/>
    </row>
    <row r="1280" spans="50:64" x14ac:dyDescent="0.2">
      <c r="AX1280" s="1"/>
      <c r="BE1280" s="1"/>
      <c r="BL1280" s="1"/>
    </row>
    <row r="1281" spans="50:64" x14ac:dyDescent="0.2">
      <c r="AX1281" s="1"/>
      <c r="BE1281" s="1"/>
      <c r="BL1281" s="1"/>
    </row>
    <row r="1282" spans="50:64" x14ac:dyDescent="0.2">
      <c r="AX1282" s="1"/>
      <c r="BE1282" s="1"/>
      <c r="BL1282" s="1"/>
    </row>
    <row r="1283" spans="50:64" x14ac:dyDescent="0.2">
      <c r="AX1283" s="1"/>
      <c r="BE1283" s="1"/>
      <c r="BL1283" s="1"/>
    </row>
    <row r="1284" spans="50:64" x14ac:dyDescent="0.2">
      <c r="AX1284" s="1"/>
      <c r="BE1284" s="1"/>
      <c r="BL1284" s="1"/>
    </row>
    <row r="1285" spans="50:64" x14ac:dyDescent="0.2">
      <c r="AX1285" s="1"/>
      <c r="BE1285" s="1"/>
      <c r="BL1285" s="1"/>
    </row>
    <row r="1286" spans="50:64" x14ac:dyDescent="0.2">
      <c r="AX1286" s="1"/>
      <c r="BE1286" s="1"/>
      <c r="BL1286" s="1"/>
    </row>
    <row r="1287" spans="50:64" x14ac:dyDescent="0.2">
      <c r="AX1287" s="1"/>
      <c r="BE1287" s="1"/>
      <c r="BL1287" s="1"/>
    </row>
    <row r="1288" spans="50:64" x14ac:dyDescent="0.2">
      <c r="AX1288" s="1"/>
      <c r="BE1288" s="1"/>
      <c r="BL1288" s="1"/>
    </row>
    <row r="1289" spans="50:64" x14ac:dyDescent="0.2">
      <c r="AX1289" s="1"/>
      <c r="BE1289" s="1"/>
      <c r="BL1289" s="1"/>
    </row>
    <row r="1290" spans="50:64" x14ac:dyDescent="0.2">
      <c r="AX1290" s="1"/>
      <c r="BE1290" s="1"/>
      <c r="BL1290" s="1"/>
    </row>
    <row r="1291" spans="50:64" x14ac:dyDescent="0.2">
      <c r="AX1291" s="1"/>
      <c r="BE1291" s="1"/>
      <c r="BL1291" s="1"/>
    </row>
    <row r="1292" spans="50:64" x14ac:dyDescent="0.2">
      <c r="AX1292" s="1"/>
      <c r="BE1292" s="1"/>
      <c r="BL1292" s="1"/>
    </row>
    <row r="1293" spans="50:64" x14ac:dyDescent="0.2">
      <c r="AX1293" s="1"/>
      <c r="BE1293" s="1"/>
      <c r="BL1293" s="1"/>
    </row>
    <row r="1294" spans="50:64" x14ac:dyDescent="0.2">
      <c r="AX1294" s="1"/>
      <c r="BE1294" s="1"/>
      <c r="BL1294" s="1"/>
    </row>
    <row r="1295" spans="50:64" x14ac:dyDescent="0.2">
      <c r="AX1295" s="1"/>
      <c r="BE1295" s="1"/>
      <c r="BL1295" s="1"/>
    </row>
    <row r="1296" spans="50:64" x14ac:dyDescent="0.2">
      <c r="AX1296" s="1"/>
      <c r="BE1296" s="1"/>
      <c r="BL1296" s="1"/>
    </row>
    <row r="1297" spans="50:64" x14ac:dyDescent="0.2">
      <c r="AX1297" s="1"/>
      <c r="BE1297" s="1"/>
      <c r="BL1297" s="1"/>
    </row>
    <row r="1298" spans="50:64" x14ac:dyDescent="0.2">
      <c r="AX1298" s="1"/>
      <c r="BE1298" s="1"/>
      <c r="BL1298" s="1"/>
    </row>
    <row r="1299" spans="50:64" x14ac:dyDescent="0.2">
      <c r="AX1299" s="1"/>
      <c r="BE1299" s="1"/>
      <c r="BL1299" s="1"/>
    </row>
    <row r="1300" spans="50:64" x14ac:dyDescent="0.2">
      <c r="AX1300" s="1"/>
      <c r="BE1300" s="1"/>
      <c r="BL1300" s="1"/>
    </row>
    <row r="1301" spans="50:64" x14ac:dyDescent="0.2">
      <c r="AX1301" s="1"/>
      <c r="BE1301" s="1"/>
      <c r="BL1301" s="1"/>
    </row>
    <row r="1302" spans="50:64" x14ac:dyDescent="0.2">
      <c r="AX1302" s="1"/>
      <c r="BE1302" s="1"/>
      <c r="BL1302" s="1"/>
    </row>
    <row r="1303" spans="50:64" x14ac:dyDescent="0.2">
      <c r="AX1303" s="1"/>
      <c r="BE1303" s="1"/>
      <c r="BL1303" s="1"/>
    </row>
    <row r="1304" spans="50:64" x14ac:dyDescent="0.2">
      <c r="AX1304" s="1"/>
      <c r="BE1304" s="1"/>
      <c r="BL1304" s="1"/>
    </row>
    <row r="1305" spans="50:64" x14ac:dyDescent="0.2">
      <c r="AX1305" s="1"/>
      <c r="BE1305" s="1"/>
      <c r="BL1305" s="1"/>
    </row>
    <row r="1306" spans="50:64" x14ac:dyDescent="0.2">
      <c r="AX1306" s="1"/>
      <c r="BE1306" s="1"/>
      <c r="BL1306" s="1"/>
    </row>
    <row r="1307" spans="50:64" x14ac:dyDescent="0.2">
      <c r="AX1307" s="1"/>
      <c r="BE1307" s="1"/>
      <c r="BL1307" s="1"/>
    </row>
    <row r="1308" spans="50:64" x14ac:dyDescent="0.2">
      <c r="AX1308" s="1"/>
      <c r="BE1308" s="1"/>
      <c r="BL1308" s="1"/>
    </row>
    <row r="1309" spans="50:64" x14ac:dyDescent="0.2">
      <c r="AX1309" s="1"/>
      <c r="BE1309" s="1"/>
      <c r="BL1309" s="1"/>
    </row>
    <row r="1310" spans="50:64" x14ac:dyDescent="0.2">
      <c r="AX1310" s="1"/>
      <c r="BE1310" s="1"/>
      <c r="BL1310" s="1"/>
    </row>
    <row r="1311" spans="50:64" x14ac:dyDescent="0.2">
      <c r="AX1311" s="1"/>
      <c r="BE1311" s="1"/>
      <c r="BL1311" s="1"/>
    </row>
    <row r="1312" spans="50:64" x14ac:dyDescent="0.2">
      <c r="AX1312" s="1"/>
      <c r="BE1312" s="1"/>
      <c r="BL1312" s="1"/>
    </row>
    <row r="1313" spans="50:64" x14ac:dyDescent="0.2">
      <c r="AX1313" s="1"/>
      <c r="BE1313" s="1"/>
      <c r="BL1313" s="1"/>
    </row>
    <row r="1314" spans="50:64" x14ac:dyDescent="0.2">
      <c r="AX1314" s="1"/>
      <c r="BE1314" s="1"/>
      <c r="BL1314" s="1"/>
    </row>
    <row r="1315" spans="50:64" x14ac:dyDescent="0.2">
      <c r="AX1315" s="1"/>
      <c r="BE1315" s="1"/>
      <c r="BL1315" s="1"/>
    </row>
    <row r="1316" spans="50:64" x14ac:dyDescent="0.2">
      <c r="AX1316" s="1"/>
      <c r="BE1316" s="1"/>
      <c r="BL1316" s="1"/>
    </row>
    <row r="1317" spans="50:64" x14ac:dyDescent="0.2">
      <c r="AX1317" s="1"/>
      <c r="BE1317" s="1"/>
      <c r="BL1317" s="1"/>
    </row>
    <row r="1318" spans="50:64" x14ac:dyDescent="0.2">
      <c r="AX1318" s="1"/>
      <c r="BE1318" s="1"/>
      <c r="BL1318" s="1"/>
    </row>
    <row r="1319" spans="50:64" x14ac:dyDescent="0.2">
      <c r="AX1319" s="1"/>
      <c r="BE1319" s="1"/>
      <c r="BL1319" s="1"/>
    </row>
    <row r="1320" spans="50:64" x14ac:dyDescent="0.2">
      <c r="AX1320" s="1"/>
      <c r="BE1320" s="1"/>
      <c r="BL1320" s="1"/>
    </row>
    <row r="1321" spans="50:64" x14ac:dyDescent="0.2">
      <c r="AX1321" s="1"/>
      <c r="BE1321" s="1"/>
      <c r="BL1321" s="1"/>
    </row>
    <row r="1322" spans="50:64" x14ac:dyDescent="0.2">
      <c r="AX1322" s="1"/>
      <c r="BE1322" s="1"/>
      <c r="BL1322" s="1"/>
    </row>
    <row r="1323" spans="50:64" x14ac:dyDescent="0.2">
      <c r="AX1323" s="1"/>
      <c r="BE1323" s="1"/>
      <c r="BL1323" s="1"/>
    </row>
    <row r="1324" spans="50:64" x14ac:dyDescent="0.2">
      <c r="AX1324" s="1"/>
      <c r="BE1324" s="1"/>
      <c r="BL1324" s="1"/>
    </row>
    <row r="1325" spans="50:64" x14ac:dyDescent="0.2">
      <c r="AX1325" s="1"/>
      <c r="BE1325" s="1"/>
      <c r="BL1325" s="1"/>
    </row>
    <row r="1326" spans="50:64" x14ac:dyDescent="0.2">
      <c r="AX1326" s="1"/>
      <c r="BE1326" s="1"/>
      <c r="BL1326" s="1"/>
    </row>
    <row r="1327" spans="50:64" x14ac:dyDescent="0.2">
      <c r="AX1327" s="1"/>
      <c r="BE1327" s="1"/>
      <c r="BL1327" s="1"/>
    </row>
    <row r="1328" spans="50:64" x14ac:dyDescent="0.2">
      <c r="AX1328" s="1"/>
      <c r="BE1328" s="1"/>
      <c r="BL1328" s="1"/>
    </row>
    <row r="1329" spans="50:64" x14ac:dyDescent="0.2">
      <c r="AX1329" s="1"/>
      <c r="BE1329" s="1"/>
      <c r="BL1329" s="1"/>
    </row>
    <row r="1330" spans="50:64" x14ac:dyDescent="0.2">
      <c r="AX1330" s="1"/>
      <c r="BE1330" s="1"/>
      <c r="BL1330" s="1"/>
    </row>
    <row r="1331" spans="50:64" x14ac:dyDescent="0.2">
      <c r="AX1331" s="1"/>
      <c r="BE1331" s="1"/>
      <c r="BL1331" s="1"/>
    </row>
    <row r="1332" spans="50:64" x14ac:dyDescent="0.2">
      <c r="AX1332" s="1"/>
      <c r="BE1332" s="1"/>
      <c r="BL1332" s="1"/>
    </row>
    <row r="1333" spans="50:64" x14ac:dyDescent="0.2">
      <c r="AX1333" s="1"/>
      <c r="BE1333" s="1"/>
      <c r="BL1333" s="1"/>
    </row>
    <row r="1334" spans="50:64" x14ac:dyDescent="0.2">
      <c r="AX1334" s="1"/>
      <c r="BE1334" s="1"/>
      <c r="BL1334" s="1"/>
    </row>
    <row r="1335" spans="50:64" x14ac:dyDescent="0.2">
      <c r="AX1335" s="1"/>
      <c r="BE1335" s="1"/>
      <c r="BL1335" s="1"/>
    </row>
    <row r="1336" spans="50:64" x14ac:dyDescent="0.2">
      <c r="AX1336" s="1"/>
      <c r="BE1336" s="1"/>
      <c r="BL1336" s="1"/>
    </row>
    <row r="1337" spans="50:64" x14ac:dyDescent="0.2">
      <c r="AX1337" s="1"/>
      <c r="BE1337" s="1"/>
      <c r="BL1337" s="1"/>
    </row>
    <row r="1338" spans="50:64" x14ac:dyDescent="0.2">
      <c r="AX1338" s="1"/>
      <c r="BE1338" s="1"/>
      <c r="BL1338" s="1"/>
    </row>
    <row r="1339" spans="50:64" x14ac:dyDescent="0.2">
      <c r="AX1339" s="1"/>
      <c r="BE1339" s="1"/>
      <c r="BL1339" s="1"/>
    </row>
    <row r="1340" spans="50:64" x14ac:dyDescent="0.2">
      <c r="AX1340" s="1"/>
      <c r="BE1340" s="1"/>
      <c r="BL1340" s="1"/>
    </row>
    <row r="1341" spans="50:64" x14ac:dyDescent="0.2">
      <c r="AX1341" s="1"/>
      <c r="BE1341" s="1"/>
      <c r="BL1341" s="1"/>
    </row>
    <row r="1342" spans="50:64" x14ac:dyDescent="0.2">
      <c r="AX1342" s="1"/>
      <c r="BE1342" s="1"/>
      <c r="BL1342" s="1"/>
    </row>
    <row r="1343" spans="50:64" x14ac:dyDescent="0.2">
      <c r="AX1343" s="1"/>
      <c r="BE1343" s="1"/>
      <c r="BL1343" s="1"/>
    </row>
    <row r="1344" spans="50:64" x14ac:dyDescent="0.2">
      <c r="AX1344" s="1"/>
      <c r="BE1344" s="1"/>
      <c r="BL1344" s="1"/>
    </row>
    <row r="1345" spans="50:64" x14ac:dyDescent="0.2">
      <c r="AX1345" s="1"/>
      <c r="BE1345" s="1"/>
      <c r="BL1345" s="1"/>
    </row>
    <row r="1346" spans="50:64" x14ac:dyDescent="0.2">
      <c r="AX1346" s="1"/>
      <c r="BE1346" s="1"/>
      <c r="BL1346" s="1"/>
    </row>
    <row r="1347" spans="50:64" x14ac:dyDescent="0.2">
      <c r="AX1347" s="1"/>
      <c r="BE1347" s="1"/>
      <c r="BL1347" s="1"/>
    </row>
    <row r="1348" spans="50:64" x14ac:dyDescent="0.2">
      <c r="AX1348" s="1"/>
      <c r="BE1348" s="1"/>
      <c r="BL1348" s="1"/>
    </row>
    <row r="1349" spans="50:64" x14ac:dyDescent="0.2">
      <c r="AX1349" s="1"/>
      <c r="BE1349" s="1"/>
      <c r="BL1349" s="1"/>
    </row>
    <row r="1350" spans="50:64" x14ac:dyDescent="0.2">
      <c r="AX1350" s="1"/>
      <c r="BE1350" s="1"/>
      <c r="BL1350" s="1"/>
    </row>
    <row r="1351" spans="50:64" x14ac:dyDescent="0.2">
      <c r="AX1351" s="1"/>
      <c r="BE1351" s="1"/>
      <c r="BL1351" s="1"/>
    </row>
    <row r="1352" spans="50:64" x14ac:dyDescent="0.2">
      <c r="AX1352" s="1"/>
      <c r="BE1352" s="1"/>
      <c r="BL1352" s="1"/>
    </row>
    <row r="1353" spans="50:64" x14ac:dyDescent="0.2">
      <c r="AX1353" s="1"/>
      <c r="BE1353" s="1"/>
      <c r="BL1353" s="1"/>
    </row>
    <row r="1354" spans="50:64" x14ac:dyDescent="0.2">
      <c r="AX1354" s="1"/>
      <c r="BE1354" s="1"/>
      <c r="BL1354" s="1"/>
    </row>
    <row r="1355" spans="50:64" x14ac:dyDescent="0.2">
      <c r="AX1355" s="1"/>
      <c r="BE1355" s="1"/>
      <c r="BL1355" s="1"/>
    </row>
    <row r="1356" spans="50:64" x14ac:dyDescent="0.2">
      <c r="AX1356" s="1"/>
      <c r="BE1356" s="1"/>
      <c r="BL1356" s="1"/>
    </row>
    <row r="1357" spans="50:64" x14ac:dyDescent="0.2">
      <c r="AX1357" s="1"/>
      <c r="BE1357" s="1"/>
      <c r="BL1357" s="1"/>
    </row>
    <row r="1358" spans="50:64" x14ac:dyDescent="0.2">
      <c r="AX1358" s="1"/>
      <c r="BE1358" s="1"/>
      <c r="BL1358" s="1"/>
    </row>
    <row r="1359" spans="50:64" x14ac:dyDescent="0.2">
      <c r="AX1359" s="1"/>
      <c r="BE1359" s="1"/>
      <c r="BL1359" s="1"/>
    </row>
    <row r="1360" spans="50:64" x14ac:dyDescent="0.2">
      <c r="AX1360" s="1"/>
      <c r="BE1360" s="1"/>
      <c r="BL1360" s="1"/>
    </row>
    <row r="1361" spans="50:64" x14ac:dyDescent="0.2">
      <c r="AX1361" s="1"/>
      <c r="BE1361" s="1"/>
      <c r="BL1361" s="1"/>
    </row>
    <row r="1362" spans="50:64" x14ac:dyDescent="0.2">
      <c r="AX1362" s="1"/>
      <c r="BE1362" s="1"/>
      <c r="BL1362" s="1"/>
    </row>
    <row r="1363" spans="50:64" x14ac:dyDescent="0.2">
      <c r="AX1363" s="1"/>
      <c r="BE1363" s="1"/>
      <c r="BL1363" s="1"/>
    </row>
    <row r="1364" spans="50:64" x14ac:dyDescent="0.2">
      <c r="AX1364" s="1"/>
      <c r="BE1364" s="1"/>
      <c r="BL1364" s="1"/>
    </row>
    <row r="1365" spans="50:64" x14ac:dyDescent="0.2">
      <c r="AX1365" s="1"/>
      <c r="BE1365" s="1"/>
      <c r="BL1365" s="1"/>
    </row>
    <row r="1366" spans="50:64" x14ac:dyDescent="0.2">
      <c r="AX1366" s="1"/>
      <c r="BE1366" s="1"/>
      <c r="BL1366" s="1"/>
    </row>
    <row r="1367" spans="50:64" x14ac:dyDescent="0.2">
      <c r="AX1367" s="1"/>
      <c r="BE1367" s="1"/>
      <c r="BL1367" s="1"/>
    </row>
    <row r="1368" spans="50:64" x14ac:dyDescent="0.2">
      <c r="AX1368" s="1"/>
      <c r="BE1368" s="1"/>
      <c r="BL1368" s="1"/>
    </row>
    <row r="1369" spans="50:64" x14ac:dyDescent="0.2">
      <c r="AX1369" s="1"/>
      <c r="BE1369" s="1"/>
      <c r="BL1369" s="1"/>
    </row>
    <row r="1370" spans="50:64" x14ac:dyDescent="0.2">
      <c r="AX1370" s="1"/>
      <c r="BE1370" s="1"/>
      <c r="BL1370" s="1"/>
    </row>
    <row r="1371" spans="50:64" x14ac:dyDescent="0.2">
      <c r="AX1371" s="1"/>
      <c r="BE1371" s="1"/>
      <c r="BL1371" s="1"/>
    </row>
    <row r="1372" spans="50:64" x14ac:dyDescent="0.2">
      <c r="AX1372" s="1"/>
      <c r="BE1372" s="1"/>
      <c r="BL1372" s="1"/>
    </row>
    <row r="1373" spans="50:64" x14ac:dyDescent="0.2">
      <c r="AX1373" s="1"/>
      <c r="BE1373" s="1"/>
      <c r="BL1373" s="1"/>
    </row>
    <row r="1374" spans="50:64" x14ac:dyDescent="0.2">
      <c r="AX1374" s="1"/>
      <c r="BE1374" s="1"/>
      <c r="BL1374" s="1"/>
    </row>
    <row r="1375" spans="50:64" x14ac:dyDescent="0.2">
      <c r="AX1375" s="1"/>
      <c r="BE1375" s="1"/>
      <c r="BL1375" s="1"/>
    </row>
    <row r="1376" spans="50:64" x14ac:dyDescent="0.2">
      <c r="AX1376" s="1"/>
      <c r="BE1376" s="1"/>
      <c r="BL1376" s="1"/>
    </row>
    <row r="1377" spans="50:64" x14ac:dyDescent="0.2">
      <c r="AX1377" s="1"/>
      <c r="BE1377" s="1"/>
      <c r="BL1377" s="1"/>
    </row>
    <row r="1378" spans="50:64" x14ac:dyDescent="0.2">
      <c r="AX1378" s="1"/>
      <c r="BE1378" s="1"/>
      <c r="BL1378" s="1"/>
    </row>
    <row r="1379" spans="50:64" x14ac:dyDescent="0.2">
      <c r="AX1379" s="1"/>
      <c r="BE1379" s="1"/>
      <c r="BL1379" s="1"/>
    </row>
    <row r="1380" spans="50:64" x14ac:dyDescent="0.2">
      <c r="AX1380" s="1"/>
      <c r="BE1380" s="1"/>
      <c r="BL1380" s="1"/>
    </row>
    <row r="1381" spans="50:64" x14ac:dyDescent="0.2">
      <c r="AX1381" s="1"/>
      <c r="BE1381" s="1"/>
      <c r="BL1381" s="1"/>
    </row>
    <row r="1382" spans="50:64" x14ac:dyDescent="0.2">
      <c r="AX1382" s="1"/>
      <c r="BE1382" s="1"/>
      <c r="BL1382" s="1"/>
    </row>
    <row r="1383" spans="50:64" x14ac:dyDescent="0.2">
      <c r="AX1383" s="1"/>
      <c r="BE1383" s="1"/>
      <c r="BL1383" s="1"/>
    </row>
    <row r="1384" spans="50:64" x14ac:dyDescent="0.2">
      <c r="AX1384" s="1"/>
      <c r="BE1384" s="1"/>
      <c r="BL1384" s="1"/>
    </row>
    <row r="1385" spans="50:64" x14ac:dyDescent="0.2">
      <c r="AX1385" s="1"/>
      <c r="BE1385" s="1"/>
      <c r="BL1385" s="1"/>
    </row>
    <row r="1386" spans="50:64" x14ac:dyDescent="0.2">
      <c r="AX1386" s="1"/>
      <c r="BE1386" s="1"/>
      <c r="BL1386" s="1"/>
    </row>
    <row r="1387" spans="50:64" x14ac:dyDescent="0.2">
      <c r="AX1387" s="1"/>
      <c r="BE1387" s="1"/>
      <c r="BL1387" s="1"/>
    </row>
    <row r="1388" spans="50:64" x14ac:dyDescent="0.2">
      <c r="AX1388" s="1"/>
      <c r="BE1388" s="1"/>
      <c r="BL1388" s="1"/>
    </row>
    <row r="1389" spans="50:64" x14ac:dyDescent="0.2">
      <c r="AX1389" s="1"/>
      <c r="BE1389" s="1"/>
      <c r="BL1389" s="1"/>
    </row>
    <row r="1390" spans="50:64" x14ac:dyDescent="0.2">
      <c r="AX1390" s="1"/>
      <c r="BE1390" s="1"/>
      <c r="BL1390" s="1"/>
    </row>
    <row r="1391" spans="50:64" x14ac:dyDescent="0.2">
      <c r="AX1391" s="1"/>
      <c r="BE1391" s="1"/>
      <c r="BL1391" s="1"/>
    </row>
    <row r="1392" spans="50:64" x14ac:dyDescent="0.2">
      <c r="AX1392" s="1"/>
      <c r="BE1392" s="1"/>
      <c r="BL1392" s="1"/>
    </row>
    <row r="1393" spans="50:64" x14ac:dyDescent="0.2">
      <c r="AX1393" s="1"/>
      <c r="BE1393" s="1"/>
      <c r="BL1393" s="1"/>
    </row>
    <row r="1394" spans="50:64" x14ac:dyDescent="0.2">
      <c r="AX1394" s="1"/>
      <c r="BE1394" s="1"/>
      <c r="BL1394" s="1"/>
    </row>
    <row r="1395" spans="50:64" x14ac:dyDescent="0.2">
      <c r="AX1395" s="1"/>
      <c r="BE1395" s="1"/>
      <c r="BL1395" s="1"/>
    </row>
    <row r="1396" spans="50:64" x14ac:dyDescent="0.2">
      <c r="AX1396" s="1"/>
      <c r="BE1396" s="1"/>
      <c r="BL1396" s="1"/>
    </row>
    <row r="1397" spans="50:64" x14ac:dyDescent="0.2">
      <c r="AX1397" s="1"/>
      <c r="BE1397" s="1"/>
      <c r="BL1397" s="1"/>
    </row>
    <row r="1398" spans="50:64" x14ac:dyDescent="0.2">
      <c r="AX1398" s="1"/>
      <c r="BE1398" s="1"/>
      <c r="BL1398" s="1"/>
    </row>
    <row r="1399" spans="50:64" x14ac:dyDescent="0.2">
      <c r="AX1399" s="1"/>
      <c r="BE1399" s="1"/>
      <c r="BL1399" s="1"/>
    </row>
    <row r="1400" spans="50:64" x14ac:dyDescent="0.2">
      <c r="AX1400" s="1"/>
      <c r="BE1400" s="1"/>
      <c r="BL1400" s="1"/>
    </row>
    <row r="1401" spans="50:64" x14ac:dyDescent="0.2">
      <c r="AX1401" s="1"/>
      <c r="BE1401" s="1"/>
      <c r="BL1401" s="1"/>
    </row>
    <row r="1402" spans="50:64" x14ac:dyDescent="0.2">
      <c r="AX1402" s="1"/>
      <c r="BE1402" s="1"/>
      <c r="BL1402" s="1"/>
    </row>
    <row r="1403" spans="50:64" x14ac:dyDescent="0.2">
      <c r="AX1403" s="1"/>
      <c r="BE1403" s="1"/>
      <c r="BL1403" s="1"/>
    </row>
    <row r="1404" spans="50:64" x14ac:dyDescent="0.2">
      <c r="AX1404" s="1"/>
      <c r="BE1404" s="1"/>
      <c r="BL1404" s="1"/>
    </row>
    <row r="1405" spans="50:64" x14ac:dyDescent="0.2">
      <c r="AX1405" s="1"/>
      <c r="BE1405" s="1"/>
      <c r="BL1405" s="1"/>
    </row>
    <row r="1406" spans="50:64" x14ac:dyDescent="0.2">
      <c r="AX1406" s="1"/>
      <c r="BE1406" s="1"/>
      <c r="BL1406" s="1"/>
    </row>
    <row r="1407" spans="50:64" x14ac:dyDescent="0.2">
      <c r="AX1407" s="1"/>
      <c r="BE1407" s="1"/>
      <c r="BL1407" s="1"/>
    </row>
    <row r="1408" spans="50:64" x14ac:dyDescent="0.2">
      <c r="AX1408" s="1"/>
      <c r="BE1408" s="1"/>
      <c r="BL1408" s="1"/>
    </row>
    <row r="1409" spans="50:64" x14ac:dyDescent="0.2">
      <c r="AX1409" s="1"/>
      <c r="BE1409" s="1"/>
      <c r="BL1409" s="1"/>
    </row>
    <row r="1410" spans="50:64" x14ac:dyDescent="0.2">
      <c r="AX1410" s="1"/>
      <c r="BE1410" s="1"/>
      <c r="BL1410" s="1"/>
    </row>
    <row r="1411" spans="50:64" x14ac:dyDescent="0.2">
      <c r="AX1411" s="1"/>
      <c r="BE1411" s="1"/>
      <c r="BL1411" s="1"/>
    </row>
    <row r="1412" spans="50:64" x14ac:dyDescent="0.2">
      <c r="AX1412" s="1"/>
      <c r="BE1412" s="1"/>
      <c r="BL1412" s="1"/>
    </row>
    <row r="1413" spans="50:64" x14ac:dyDescent="0.2">
      <c r="AX1413" s="1"/>
      <c r="BE1413" s="1"/>
      <c r="BL1413" s="1"/>
    </row>
    <row r="1414" spans="50:64" x14ac:dyDescent="0.2">
      <c r="AX1414" s="1"/>
      <c r="BE1414" s="1"/>
      <c r="BL1414" s="1"/>
    </row>
    <row r="1415" spans="50:64" x14ac:dyDescent="0.2">
      <c r="AX1415" s="1"/>
      <c r="BE1415" s="1"/>
      <c r="BL1415" s="1"/>
    </row>
    <row r="1416" spans="50:64" x14ac:dyDescent="0.2">
      <c r="AX1416" s="1"/>
      <c r="BE1416" s="1"/>
      <c r="BL1416" s="1"/>
    </row>
    <row r="1417" spans="50:64" x14ac:dyDescent="0.2">
      <c r="AX1417" s="1"/>
      <c r="BE1417" s="1"/>
      <c r="BL1417" s="1"/>
    </row>
    <row r="1418" spans="50:64" x14ac:dyDescent="0.2">
      <c r="AX1418" s="1"/>
      <c r="BE1418" s="1"/>
      <c r="BL1418" s="1"/>
    </row>
    <row r="1419" spans="50:64" x14ac:dyDescent="0.2">
      <c r="AX1419" s="1"/>
      <c r="BE1419" s="1"/>
      <c r="BL1419" s="1"/>
    </row>
    <row r="1420" spans="50:64" x14ac:dyDescent="0.2">
      <c r="AX1420" s="1"/>
      <c r="BE1420" s="1"/>
      <c r="BL1420" s="1"/>
    </row>
    <row r="1421" spans="50:64" x14ac:dyDescent="0.2">
      <c r="AX1421" s="1"/>
      <c r="BE1421" s="1"/>
      <c r="BL1421" s="1"/>
    </row>
    <row r="1422" spans="50:64" x14ac:dyDescent="0.2">
      <c r="AX1422" s="1"/>
      <c r="BE1422" s="1"/>
      <c r="BL1422" s="1"/>
    </row>
    <row r="1423" spans="50:64" x14ac:dyDescent="0.2">
      <c r="AX1423" s="1"/>
      <c r="BE1423" s="1"/>
      <c r="BL1423" s="1"/>
    </row>
    <row r="1424" spans="50:64" x14ac:dyDescent="0.2">
      <c r="AX1424" s="1"/>
      <c r="BE1424" s="1"/>
      <c r="BL1424" s="1"/>
    </row>
    <row r="1425" spans="50:64" x14ac:dyDescent="0.2">
      <c r="AX1425" s="1"/>
      <c r="BE1425" s="1"/>
      <c r="BL1425" s="1"/>
    </row>
    <row r="1426" spans="50:64" x14ac:dyDescent="0.2">
      <c r="AX1426" s="1"/>
      <c r="BE1426" s="1"/>
      <c r="BL1426" s="1"/>
    </row>
    <row r="1427" spans="50:64" x14ac:dyDescent="0.2">
      <c r="AX1427" s="1"/>
      <c r="BE1427" s="1"/>
      <c r="BL1427" s="1"/>
    </row>
    <row r="1428" spans="50:64" x14ac:dyDescent="0.2">
      <c r="AX1428" s="1"/>
      <c r="BE1428" s="1"/>
      <c r="BL1428" s="1"/>
    </row>
    <row r="1429" spans="50:64" x14ac:dyDescent="0.2">
      <c r="AX1429" s="1"/>
      <c r="BE1429" s="1"/>
      <c r="BL1429" s="1"/>
    </row>
    <row r="1430" spans="50:64" x14ac:dyDescent="0.2">
      <c r="AX1430" s="1"/>
      <c r="BE1430" s="1"/>
      <c r="BL1430" s="1"/>
    </row>
    <row r="1431" spans="50:64" x14ac:dyDescent="0.2">
      <c r="AX1431" s="1"/>
      <c r="BE1431" s="1"/>
      <c r="BL1431" s="1"/>
    </row>
    <row r="1432" spans="50:64" x14ac:dyDescent="0.2">
      <c r="AX1432" s="1"/>
      <c r="BE1432" s="1"/>
      <c r="BL1432" s="1"/>
    </row>
    <row r="1433" spans="50:64" x14ac:dyDescent="0.2">
      <c r="AX1433" s="1"/>
      <c r="BE1433" s="1"/>
      <c r="BL1433" s="1"/>
    </row>
    <row r="1434" spans="50:64" x14ac:dyDescent="0.2">
      <c r="AX1434" s="1"/>
      <c r="BE1434" s="1"/>
      <c r="BL1434" s="1"/>
    </row>
    <row r="1435" spans="50:64" x14ac:dyDescent="0.2">
      <c r="AX1435" s="1"/>
      <c r="BE1435" s="1"/>
      <c r="BL1435" s="1"/>
    </row>
    <row r="1436" spans="50:64" x14ac:dyDescent="0.2">
      <c r="AX1436" s="1"/>
      <c r="BE1436" s="1"/>
      <c r="BL1436" s="1"/>
    </row>
    <row r="1437" spans="50:64" x14ac:dyDescent="0.2">
      <c r="AX1437" s="1"/>
      <c r="BE1437" s="1"/>
      <c r="BL1437" s="1"/>
    </row>
    <row r="1438" spans="50:64" x14ac:dyDescent="0.2">
      <c r="AX1438" s="1"/>
      <c r="BE1438" s="1"/>
      <c r="BL1438" s="1"/>
    </row>
    <row r="1439" spans="50:64" x14ac:dyDescent="0.2">
      <c r="AX1439" s="1"/>
      <c r="BE1439" s="1"/>
      <c r="BL1439" s="1"/>
    </row>
    <row r="1440" spans="50:64" x14ac:dyDescent="0.2">
      <c r="AX1440" s="1"/>
      <c r="BE1440" s="1"/>
      <c r="BL1440" s="1"/>
    </row>
    <row r="1441" spans="50:64" x14ac:dyDescent="0.2">
      <c r="AX1441" s="1"/>
      <c r="BE1441" s="1"/>
      <c r="BL1441" s="1"/>
    </row>
    <row r="1442" spans="50:64" x14ac:dyDescent="0.2">
      <c r="AX1442" s="1"/>
      <c r="BE1442" s="1"/>
      <c r="BL1442" s="1"/>
    </row>
    <row r="1443" spans="50:64" x14ac:dyDescent="0.2">
      <c r="AX1443" s="1"/>
      <c r="BE1443" s="1"/>
      <c r="BL1443" s="1"/>
    </row>
    <row r="1444" spans="50:64" x14ac:dyDescent="0.2">
      <c r="AX1444" s="1"/>
      <c r="BE1444" s="1"/>
      <c r="BL1444" s="1"/>
    </row>
    <row r="1445" spans="50:64" x14ac:dyDescent="0.2">
      <c r="AX1445" s="1"/>
      <c r="BE1445" s="1"/>
      <c r="BL1445" s="1"/>
    </row>
    <row r="1446" spans="50:64" x14ac:dyDescent="0.2">
      <c r="AX1446" s="1"/>
      <c r="BE1446" s="1"/>
      <c r="BL1446" s="1"/>
    </row>
    <row r="1447" spans="50:64" x14ac:dyDescent="0.2">
      <c r="AX1447" s="1"/>
      <c r="BE1447" s="1"/>
      <c r="BL1447" s="1"/>
    </row>
    <row r="1448" spans="50:64" x14ac:dyDescent="0.2">
      <c r="AX1448" s="1"/>
      <c r="BE1448" s="1"/>
      <c r="BL1448" s="1"/>
    </row>
    <row r="1449" spans="50:64" x14ac:dyDescent="0.2">
      <c r="AX1449" s="1"/>
      <c r="BE1449" s="1"/>
      <c r="BL1449" s="1"/>
    </row>
    <row r="1450" spans="50:64" x14ac:dyDescent="0.2">
      <c r="AX1450" s="1"/>
      <c r="BE1450" s="1"/>
      <c r="BL1450" s="1"/>
    </row>
    <row r="1451" spans="50:64" x14ac:dyDescent="0.2">
      <c r="AX1451" s="1"/>
      <c r="BE1451" s="1"/>
      <c r="BL1451" s="1"/>
    </row>
    <row r="1452" spans="50:64" x14ac:dyDescent="0.2">
      <c r="AX1452" s="1"/>
      <c r="BE1452" s="1"/>
      <c r="BL1452" s="1"/>
    </row>
    <row r="1453" spans="50:64" x14ac:dyDescent="0.2">
      <c r="AX1453" s="1"/>
      <c r="BE1453" s="1"/>
      <c r="BL1453" s="1"/>
    </row>
    <row r="1454" spans="50:64" x14ac:dyDescent="0.2">
      <c r="AX1454" s="1"/>
      <c r="BE1454" s="1"/>
      <c r="BL1454" s="1"/>
    </row>
    <row r="1455" spans="50:64" x14ac:dyDescent="0.2">
      <c r="AX1455" s="1"/>
      <c r="BE1455" s="1"/>
      <c r="BL1455" s="1"/>
    </row>
    <row r="1456" spans="50:64" x14ac:dyDescent="0.2">
      <c r="AX1456" s="1"/>
      <c r="BE1456" s="1"/>
      <c r="BL1456" s="1"/>
    </row>
    <row r="1457" spans="50:64" x14ac:dyDescent="0.2">
      <c r="AX1457" s="1"/>
      <c r="BE1457" s="1"/>
      <c r="BL1457" s="1"/>
    </row>
    <row r="1458" spans="50:64" x14ac:dyDescent="0.2">
      <c r="AX1458" s="1"/>
      <c r="BE1458" s="1"/>
      <c r="BL1458" s="1"/>
    </row>
    <row r="1459" spans="50:64" x14ac:dyDescent="0.2">
      <c r="AX1459" s="1"/>
      <c r="BE1459" s="1"/>
      <c r="BL1459" s="1"/>
    </row>
    <row r="1460" spans="50:64" x14ac:dyDescent="0.2">
      <c r="AX1460" s="1"/>
      <c r="BE1460" s="1"/>
      <c r="BL1460" s="1"/>
    </row>
    <row r="1461" spans="50:64" x14ac:dyDescent="0.2">
      <c r="AX1461" s="1"/>
      <c r="BE1461" s="1"/>
      <c r="BL1461" s="1"/>
    </row>
    <row r="1462" spans="50:64" x14ac:dyDescent="0.2">
      <c r="AX1462" s="1"/>
      <c r="BE1462" s="1"/>
      <c r="BL1462" s="1"/>
    </row>
    <row r="1463" spans="50:64" x14ac:dyDescent="0.2">
      <c r="AX1463" s="1"/>
      <c r="BE1463" s="1"/>
      <c r="BL1463" s="1"/>
    </row>
    <row r="1464" spans="50:64" x14ac:dyDescent="0.2">
      <c r="AX1464" s="1"/>
      <c r="BE1464" s="1"/>
      <c r="BL1464" s="1"/>
    </row>
    <row r="1465" spans="50:64" x14ac:dyDescent="0.2">
      <c r="AX1465" s="1"/>
      <c r="BE1465" s="1"/>
      <c r="BL1465" s="1"/>
    </row>
    <row r="1466" spans="50:64" x14ac:dyDescent="0.2">
      <c r="AX1466" s="1"/>
      <c r="BE1466" s="1"/>
      <c r="BL1466" s="1"/>
    </row>
    <row r="1467" spans="50:64" x14ac:dyDescent="0.2">
      <c r="AX1467" s="1"/>
      <c r="BE1467" s="1"/>
      <c r="BL1467" s="1"/>
    </row>
    <row r="1468" spans="50:64" x14ac:dyDescent="0.2">
      <c r="AX1468" s="1"/>
      <c r="BE1468" s="1"/>
      <c r="BL1468" s="1"/>
    </row>
    <row r="1469" spans="50:64" x14ac:dyDescent="0.2">
      <c r="AX1469" s="1"/>
      <c r="BE1469" s="1"/>
      <c r="BL1469" s="1"/>
    </row>
    <row r="1470" spans="50:64" x14ac:dyDescent="0.2">
      <c r="AX1470" s="1"/>
      <c r="BE1470" s="1"/>
      <c r="BL1470" s="1"/>
    </row>
    <row r="1471" spans="50:64" x14ac:dyDescent="0.2">
      <c r="AX1471" s="1"/>
      <c r="BE1471" s="1"/>
      <c r="BL1471" s="1"/>
    </row>
    <row r="1472" spans="50:64" x14ac:dyDescent="0.2">
      <c r="AX1472" s="1"/>
      <c r="BE1472" s="1"/>
      <c r="BL1472" s="1"/>
    </row>
    <row r="1473" spans="50:64" x14ac:dyDescent="0.2">
      <c r="AX1473" s="1"/>
      <c r="BE1473" s="1"/>
      <c r="BL1473" s="1"/>
    </row>
    <row r="1474" spans="50:64" x14ac:dyDescent="0.2">
      <c r="AX1474" s="1"/>
      <c r="BE1474" s="1"/>
      <c r="BL1474" s="1"/>
    </row>
    <row r="1475" spans="50:64" x14ac:dyDescent="0.2">
      <c r="AX1475" s="1"/>
      <c r="BE1475" s="1"/>
      <c r="BL1475" s="1"/>
    </row>
    <row r="1476" spans="50:64" x14ac:dyDescent="0.2">
      <c r="AX1476" s="1"/>
      <c r="BE1476" s="1"/>
      <c r="BL1476" s="1"/>
    </row>
    <row r="1477" spans="50:64" x14ac:dyDescent="0.2">
      <c r="AX1477" s="1"/>
      <c r="BE1477" s="1"/>
      <c r="BL1477" s="1"/>
    </row>
    <row r="1478" spans="50:64" x14ac:dyDescent="0.2">
      <c r="AX1478" s="1"/>
      <c r="BE1478" s="1"/>
      <c r="BL1478" s="1"/>
    </row>
    <row r="1479" spans="50:64" x14ac:dyDescent="0.2">
      <c r="AX1479" s="1"/>
      <c r="BE1479" s="1"/>
      <c r="BL1479" s="1"/>
    </row>
    <row r="1480" spans="50:64" x14ac:dyDescent="0.2">
      <c r="AX1480" s="1"/>
      <c r="BE1480" s="1"/>
      <c r="BL1480" s="1"/>
    </row>
    <row r="1481" spans="50:64" x14ac:dyDescent="0.2">
      <c r="AX1481" s="1"/>
      <c r="BE1481" s="1"/>
      <c r="BL1481" s="1"/>
    </row>
    <row r="1482" spans="50:64" x14ac:dyDescent="0.2">
      <c r="AX1482" s="1"/>
      <c r="BE1482" s="1"/>
      <c r="BL1482" s="1"/>
    </row>
    <row r="1483" spans="50:64" x14ac:dyDescent="0.2">
      <c r="AX1483" s="1"/>
      <c r="BE1483" s="1"/>
      <c r="BL1483" s="1"/>
    </row>
    <row r="1484" spans="50:64" x14ac:dyDescent="0.2">
      <c r="AX1484" s="1"/>
      <c r="BE1484" s="1"/>
      <c r="BL1484" s="1"/>
    </row>
    <row r="1485" spans="50:64" x14ac:dyDescent="0.2">
      <c r="AX1485" s="1"/>
      <c r="BE1485" s="1"/>
      <c r="BL1485" s="1"/>
    </row>
    <row r="1486" spans="50:64" x14ac:dyDescent="0.2">
      <c r="AX1486" s="1"/>
      <c r="BE1486" s="1"/>
      <c r="BL1486" s="1"/>
    </row>
    <row r="1487" spans="50:64" x14ac:dyDescent="0.2">
      <c r="AX1487" s="1"/>
      <c r="BE1487" s="1"/>
      <c r="BL1487" s="1"/>
    </row>
    <row r="1488" spans="50:64" x14ac:dyDescent="0.2">
      <c r="AX1488" s="1"/>
      <c r="BE1488" s="1"/>
      <c r="BL1488" s="1"/>
    </row>
    <row r="1489" spans="50:64" x14ac:dyDescent="0.2">
      <c r="AX1489" s="1"/>
      <c r="BE1489" s="1"/>
      <c r="BL1489" s="1"/>
    </row>
    <row r="1490" spans="50:64" x14ac:dyDescent="0.2">
      <c r="AX1490" s="1"/>
      <c r="BE1490" s="1"/>
      <c r="BL1490" s="1"/>
    </row>
    <row r="1491" spans="50:64" x14ac:dyDescent="0.2">
      <c r="AX1491" s="1"/>
      <c r="BE1491" s="1"/>
      <c r="BL1491" s="1"/>
    </row>
    <row r="1492" spans="50:64" x14ac:dyDescent="0.2">
      <c r="AX1492" s="1"/>
      <c r="BE1492" s="1"/>
      <c r="BL1492" s="1"/>
    </row>
    <row r="1493" spans="50:64" x14ac:dyDescent="0.2">
      <c r="AX1493" s="1"/>
      <c r="BE1493" s="1"/>
      <c r="BL1493" s="1"/>
    </row>
    <row r="1494" spans="50:64" x14ac:dyDescent="0.2">
      <c r="AX1494" s="1"/>
      <c r="BE1494" s="1"/>
      <c r="BL1494" s="1"/>
    </row>
    <row r="1495" spans="50:64" x14ac:dyDescent="0.2">
      <c r="AX1495" s="1"/>
      <c r="BE1495" s="1"/>
      <c r="BL1495" s="1"/>
    </row>
    <row r="1496" spans="50:64" x14ac:dyDescent="0.2">
      <c r="AX1496" s="1"/>
      <c r="BE1496" s="1"/>
      <c r="BL1496" s="1"/>
    </row>
    <row r="1497" spans="50:64" x14ac:dyDescent="0.2">
      <c r="AX1497" s="1"/>
      <c r="BE1497" s="1"/>
      <c r="BL1497" s="1"/>
    </row>
    <row r="1498" spans="50:64" x14ac:dyDescent="0.2">
      <c r="AX1498" s="1"/>
      <c r="BE1498" s="1"/>
      <c r="BL1498" s="1"/>
    </row>
    <row r="1499" spans="50:64" x14ac:dyDescent="0.2">
      <c r="AX1499" s="1"/>
      <c r="BE1499" s="1"/>
      <c r="BL1499" s="1"/>
    </row>
    <row r="1500" spans="50:64" x14ac:dyDescent="0.2">
      <c r="AX1500" s="1"/>
      <c r="BE1500" s="1"/>
      <c r="BL1500" s="1"/>
    </row>
    <row r="1501" spans="50:64" x14ac:dyDescent="0.2">
      <c r="AX1501" s="1"/>
      <c r="BE1501" s="1"/>
      <c r="BL1501" s="1"/>
    </row>
    <row r="1502" spans="50:64" x14ac:dyDescent="0.2">
      <c r="AX1502" s="1"/>
      <c r="BE1502" s="1"/>
      <c r="BL1502" s="1"/>
    </row>
    <row r="1503" spans="50:64" x14ac:dyDescent="0.2">
      <c r="AX1503" s="1"/>
      <c r="BE1503" s="1"/>
      <c r="BL1503" s="1"/>
    </row>
    <row r="1504" spans="50:64" x14ac:dyDescent="0.2">
      <c r="AX1504" s="1"/>
      <c r="BE1504" s="1"/>
      <c r="BL1504" s="1"/>
    </row>
    <row r="1505" spans="50:64" x14ac:dyDescent="0.2">
      <c r="AX1505" s="1"/>
      <c r="BE1505" s="1"/>
      <c r="BL1505" s="1"/>
    </row>
    <row r="1506" spans="50:64" x14ac:dyDescent="0.2">
      <c r="AX1506" s="1"/>
      <c r="BE1506" s="1"/>
      <c r="BL1506" s="1"/>
    </row>
    <row r="1507" spans="50:64" x14ac:dyDescent="0.2">
      <c r="AX1507" s="1"/>
      <c r="BE1507" s="1"/>
      <c r="BL1507" s="1"/>
    </row>
    <row r="1508" spans="50:64" x14ac:dyDescent="0.2">
      <c r="AX1508" s="1"/>
      <c r="BE1508" s="1"/>
      <c r="BL1508" s="1"/>
    </row>
    <row r="1509" spans="50:64" x14ac:dyDescent="0.2">
      <c r="AX1509" s="1"/>
      <c r="BE1509" s="1"/>
      <c r="BL1509" s="1"/>
    </row>
    <row r="1510" spans="50:64" x14ac:dyDescent="0.2">
      <c r="AX1510" s="1"/>
      <c r="BE1510" s="1"/>
      <c r="BL1510" s="1"/>
    </row>
    <row r="1511" spans="50:64" x14ac:dyDescent="0.2">
      <c r="AX1511" s="1"/>
      <c r="BE1511" s="1"/>
      <c r="BL1511" s="1"/>
    </row>
    <row r="1512" spans="50:64" x14ac:dyDescent="0.2">
      <c r="AX1512" s="1"/>
      <c r="BE1512" s="1"/>
      <c r="BL1512" s="1"/>
    </row>
    <row r="1513" spans="50:64" x14ac:dyDescent="0.2">
      <c r="AX1513" s="1"/>
      <c r="BE1513" s="1"/>
      <c r="BL1513" s="1"/>
    </row>
    <row r="1514" spans="50:64" x14ac:dyDescent="0.2">
      <c r="AX1514" s="1"/>
      <c r="BE1514" s="1"/>
      <c r="BL1514" s="1"/>
    </row>
    <row r="1515" spans="50:64" x14ac:dyDescent="0.2">
      <c r="AX1515" s="1"/>
      <c r="BE1515" s="1"/>
      <c r="BL1515" s="1"/>
    </row>
    <row r="1516" spans="50:64" x14ac:dyDescent="0.2">
      <c r="AX1516" s="1"/>
      <c r="BE1516" s="1"/>
      <c r="BL1516" s="1"/>
    </row>
    <row r="1517" spans="50:64" x14ac:dyDescent="0.2">
      <c r="AX1517" s="1"/>
      <c r="BE1517" s="1"/>
      <c r="BL1517" s="1"/>
    </row>
    <row r="1518" spans="50:64" x14ac:dyDescent="0.2">
      <c r="AX1518" s="1"/>
      <c r="BE1518" s="1"/>
      <c r="BL1518" s="1"/>
    </row>
    <row r="1519" spans="50:64" x14ac:dyDescent="0.2">
      <c r="AX1519" s="1"/>
      <c r="BE1519" s="1"/>
      <c r="BL1519" s="1"/>
    </row>
    <row r="1520" spans="50:64" x14ac:dyDescent="0.2">
      <c r="AX1520" s="1"/>
      <c r="BE1520" s="1"/>
      <c r="BL1520" s="1"/>
    </row>
    <row r="1521" spans="50:64" x14ac:dyDescent="0.2">
      <c r="AX1521" s="1"/>
      <c r="BE1521" s="1"/>
      <c r="BL1521" s="1"/>
    </row>
    <row r="1522" spans="50:64" x14ac:dyDescent="0.2">
      <c r="AX1522" s="1"/>
      <c r="BE1522" s="1"/>
      <c r="BL1522" s="1"/>
    </row>
    <row r="1523" spans="50:64" x14ac:dyDescent="0.2">
      <c r="AX1523" s="1"/>
      <c r="BE1523" s="1"/>
      <c r="BL1523" s="1"/>
    </row>
    <row r="1524" spans="50:64" x14ac:dyDescent="0.2">
      <c r="AX1524" s="1"/>
      <c r="BE1524" s="1"/>
      <c r="BL1524" s="1"/>
    </row>
    <row r="1525" spans="50:64" x14ac:dyDescent="0.2">
      <c r="AX1525" s="1"/>
      <c r="BE1525" s="1"/>
      <c r="BL1525" s="1"/>
    </row>
    <row r="1526" spans="50:64" x14ac:dyDescent="0.2">
      <c r="AX1526" s="1"/>
      <c r="BE1526" s="1"/>
      <c r="BL1526" s="1"/>
    </row>
    <row r="1527" spans="50:64" x14ac:dyDescent="0.2">
      <c r="AX1527" s="1"/>
      <c r="BE1527" s="1"/>
      <c r="BL1527" s="1"/>
    </row>
    <row r="1528" spans="50:64" x14ac:dyDescent="0.2">
      <c r="AX1528" s="1"/>
      <c r="BE1528" s="1"/>
      <c r="BL1528" s="1"/>
    </row>
    <row r="1529" spans="50:64" x14ac:dyDescent="0.2">
      <c r="AX1529" s="1"/>
      <c r="BE1529" s="1"/>
      <c r="BL1529" s="1"/>
    </row>
    <row r="1530" spans="50:64" x14ac:dyDescent="0.2">
      <c r="AX1530" s="1"/>
      <c r="BE1530" s="1"/>
      <c r="BL1530" s="1"/>
    </row>
    <row r="1531" spans="50:64" x14ac:dyDescent="0.2">
      <c r="AX1531" s="1"/>
      <c r="BE1531" s="1"/>
      <c r="BL1531" s="1"/>
    </row>
    <row r="1532" spans="50:64" x14ac:dyDescent="0.2">
      <c r="AX1532" s="1"/>
      <c r="BE1532" s="1"/>
      <c r="BL1532" s="1"/>
    </row>
    <row r="1533" spans="50:64" x14ac:dyDescent="0.2">
      <c r="AX1533" s="1"/>
      <c r="BE1533" s="1"/>
      <c r="BL1533" s="1"/>
    </row>
    <row r="1534" spans="50:64" x14ac:dyDescent="0.2">
      <c r="AX1534" s="1"/>
      <c r="BE1534" s="1"/>
      <c r="BL1534" s="1"/>
    </row>
    <row r="1535" spans="50:64" x14ac:dyDescent="0.2">
      <c r="AX1535" s="1"/>
      <c r="BE1535" s="1"/>
      <c r="BL1535" s="1"/>
    </row>
    <row r="1536" spans="50:64" x14ac:dyDescent="0.2">
      <c r="AX1536" s="1"/>
      <c r="BE1536" s="1"/>
      <c r="BL1536" s="1"/>
    </row>
    <row r="1537" spans="50:64" x14ac:dyDescent="0.2">
      <c r="AX1537" s="1"/>
      <c r="BE1537" s="1"/>
      <c r="BL1537" s="1"/>
    </row>
    <row r="1538" spans="50:64" x14ac:dyDescent="0.2">
      <c r="AX1538" s="1"/>
      <c r="BE1538" s="1"/>
      <c r="BL1538" s="1"/>
    </row>
    <row r="1539" spans="50:64" x14ac:dyDescent="0.2">
      <c r="AX1539" s="1"/>
      <c r="BE1539" s="1"/>
      <c r="BL1539" s="1"/>
    </row>
    <row r="1540" spans="50:64" x14ac:dyDescent="0.2">
      <c r="AX1540" s="1"/>
      <c r="BE1540" s="1"/>
      <c r="BL1540" s="1"/>
    </row>
    <row r="1541" spans="50:64" x14ac:dyDescent="0.2">
      <c r="AX1541" s="1"/>
      <c r="BE1541" s="1"/>
      <c r="BL1541" s="1"/>
    </row>
    <row r="1542" spans="50:64" x14ac:dyDescent="0.2">
      <c r="AX1542" s="1"/>
      <c r="BE1542" s="1"/>
      <c r="BL1542" s="1"/>
    </row>
    <row r="1543" spans="50:64" x14ac:dyDescent="0.2">
      <c r="AX1543" s="1"/>
      <c r="BE1543" s="1"/>
      <c r="BL1543" s="1"/>
    </row>
    <row r="1544" spans="50:64" x14ac:dyDescent="0.2">
      <c r="AX1544" s="1"/>
      <c r="BE1544" s="1"/>
      <c r="BL1544" s="1"/>
    </row>
    <row r="1545" spans="50:64" x14ac:dyDescent="0.2">
      <c r="AX1545" s="1"/>
      <c r="BE1545" s="1"/>
      <c r="BL1545" s="1"/>
    </row>
    <row r="1546" spans="50:64" x14ac:dyDescent="0.2">
      <c r="AX1546" s="1"/>
      <c r="BE1546" s="1"/>
      <c r="BL1546" s="1"/>
    </row>
    <row r="1547" spans="50:64" x14ac:dyDescent="0.2">
      <c r="AX1547" s="1"/>
      <c r="BE1547" s="1"/>
      <c r="BL1547" s="1"/>
    </row>
    <row r="1548" spans="50:64" x14ac:dyDescent="0.2">
      <c r="AX1548" s="1"/>
      <c r="BE1548" s="1"/>
      <c r="BL1548" s="1"/>
    </row>
    <row r="1549" spans="50:64" x14ac:dyDescent="0.2">
      <c r="AX1549" s="1"/>
      <c r="BE1549" s="1"/>
      <c r="BL1549" s="1"/>
    </row>
    <row r="1550" spans="50:64" x14ac:dyDescent="0.2">
      <c r="AX1550" s="1"/>
      <c r="BE1550" s="1"/>
      <c r="BL1550" s="1"/>
    </row>
    <row r="1551" spans="50:64" x14ac:dyDescent="0.2">
      <c r="AX1551" s="1"/>
      <c r="BE1551" s="1"/>
      <c r="BL1551" s="1"/>
    </row>
    <row r="1552" spans="50:64" x14ac:dyDescent="0.2">
      <c r="AX1552" s="1"/>
      <c r="BE1552" s="1"/>
      <c r="BL1552" s="1"/>
    </row>
    <row r="1553" spans="50:64" x14ac:dyDescent="0.2">
      <c r="AX1553" s="1"/>
      <c r="BE1553" s="1"/>
      <c r="BL1553" s="1"/>
    </row>
    <row r="1554" spans="50:64" x14ac:dyDescent="0.2">
      <c r="AX1554" s="1"/>
      <c r="BE1554" s="1"/>
      <c r="BL1554" s="1"/>
    </row>
    <row r="1555" spans="50:64" x14ac:dyDescent="0.2">
      <c r="AX1555" s="1"/>
      <c r="BE1555" s="1"/>
      <c r="BL1555" s="1"/>
    </row>
    <row r="1556" spans="50:64" x14ac:dyDescent="0.2">
      <c r="AX1556" s="1"/>
      <c r="BE1556" s="1"/>
      <c r="BL1556" s="1"/>
    </row>
    <row r="1557" spans="50:64" x14ac:dyDescent="0.2">
      <c r="AX1557" s="1"/>
      <c r="BE1557" s="1"/>
      <c r="BL1557" s="1"/>
    </row>
    <row r="1558" spans="50:64" x14ac:dyDescent="0.2">
      <c r="AX1558" s="1"/>
      <c r="BE1558" s="1"/>
      <c r="BL1558" s="1"/>
    </row>
    <row r="1559" spans="50:64" x14ac:dyDescent="0.2">
      <c r="AX1559" s="1"/>
      <c r="BE1559" s="1"/>
      <c r="BL1559" s="1"/>
    </row>
    <row r="1560" spans="50:64" x14ac:dyDescent="0.2">
      <c r="AX1560" s="1"/>
      <c r="BE1560" s="1"/>
      <c r="BL1560" s="1"/>
    </row>
    <row r="1561" spans="50:64" x14ac:dyDescent="0.2">
      <c r="AX1561" s="1"/>
      <c r="BE1561" s="1"/>
      <c r="BL1561" s="1"/>
    </row>
    <row r="1562" spans="50:64" x14ac:dyDescent="0.2">
      <c r="AX1562" s="1"/>
      <c r="BE1562" s="1"/>
      <c r="BL1562" s="1"/>
    </row>
    <row r="1563" spans="50:64" x14ac:dyDescent="0.2">
      <c r="AX1563" s="1"/>
      <c r="BE1563" s="1"/>
      <c r="BL1563" s="1"/>
    </row>
    <row r="1564" spans="50:64" x14ac:dyDescent="0.2">
      <c r="AX1564" s="1"/>
      <c r="BE1564" s="1"/>
      <c r="BL1564" s="1"/>
    </row>
    <row r="1565" spans="50:64" x14ac:dyDescent="0.2">
      <c r="AX1565" s="1"/>
      <c r="BE1565" s="1"/>
      <c r="BL1565" s="1"/>
    </row>
    <row r="1566" spans="50:64" x14ac:dyDescent="0.2">
      <c r="AX1566" s="1"/>
      <c r="BE1566" s="1"/>
      <c r="BL1566" s="1"/>
    </row>
    <row r="1567" spans="50:64" x14ac:dyDescent="0.2">
      <c r="AX1567" s="1"/>
      <c r="BE1567" s="1"/>
      <c r="BL1567" s="1"/>
    </row>
    <row r="1568" spans="50:64" x14ac:dyDescent="0.2">
      <c r="AX1568" s="1"/>
      <c r="BE1568" s="1"/>
      <c r="BL1568" s="1"/>
    </row>
    <row r="1569" spans="50:64" x14ac:dyDescent="0.2">
      <c r="AX1569" s="1"/>
      <c r="BE1569" s="1"/>
      <c r="BL1569" s="1"/>
    </row>
    <row r="1570" spans="50:64" x14ac:dyDescent="0.2">
      <c r="AX1570" s="1"/>
      <c r="BE1570" s="1"/>
      <c r="BL1570" s="1"/>
    </row>
    <row r="1571" spans="50:64" x14ac:dyDescent="0.2">
      <c r="AX1571" s="1"/>
      <c r="BE1571" s="1"/>
      <c r="BL1571" s="1"/>
    </row>
    <row r="1572" spans="50:64" x14ac:dyDescent="0.2">
      <c r="AX1572" s="1"/>
      <c r="BE1572" s="1"/>
      <c r="BL1572" s="1"/>
    </row>
    <row r="1573" spans="50:64" x14ac:dyDescent="0.2">
      <c r="AX1573" s="1"/>
      <c r="BE1573" s="1"/>
      <c r="BL1573" s="1"/>
    </row>
    <row r="1574" spans="50:64" x14ac:dyDescent="0.2">
      <c r="AX1574" s="1"/>
      <c r="BE1574" s="1"/>
      <c r="BL1574" s="1"/>
    </row>
    <row r="1575" spans="50:64" x14ac:dyDescent="0.2">
      <c r="AX1575" s="1"/>
      <c r="BE1575" s="1"/>
      <c r="BL1575" s="1"/>
    </row>
    <row r="1576" spans="50:64" x14ac:dyDescent="0.2">
      <c r="AX1576" s="1"/>
      <c r="BE1576" s="1"/>
      <c r="BL1576" s="1"/>
    </row>
    <row r="1577" spans="50:64" x14ac:dyDescent="0.2">
      <c r="AX1577" s="1"/>
      <c r="BE1577" s="1"/>
      <c r="BL1577" s="1"/>
    </row>
    <row r="1578" spans="50:64" x14ac:dyDescent="0.2">
      <c r="AX1578" s="1"/>
      <c r="BE1578" s="1"/>
      <c r="BL1578" s="1"/>
    </row>
    <row r="1579" spans="50:64" x14ac:dyDescent="0.2">
      <c r="AX1579" s="1"/>
      <c r="BE1579" s="1"/>
      <c r="BL1579" s="1"/>
    </row>
    <row r="1580" spans="50:64" x14ac:dyDescent="0.2">
      <c r="AX1580" s="1"/>
      <c r="BE1580" s="1"/>
      <c r="BL1580" s="1"/>
    </row>
    <row r="1581" spans="50:64" x14ac:dyDescent="0.2">
      <c r="AX1581" s="1"/>
      <c r="BE1581" s="1"/>
      <c r="BL1581" s="1"/>
    </row>
    <row r="1582" spans="50:64" x14ac:dyDescent="0.2">
      <c r="AX1582" s="1"/>
      <c r="BE1582" s="1"/>
      <c r="BL1582" s="1"/>
    </row>
    <row r="1583" spans="50:64" x14ac:dyDescent="0.2">
      <c r="AX1583" s="1"/>
      <c r="BE1583" s="1"/>
      <c r="BL1583" s="1"/>
    </row>
    <row r="1584" spans="50:64" x14ac:dyDescent="0.2">
      <c r="AX1584" s="1"/>
      <c r="BE1584" s="1"/>
      <c r="BL1584" s="1"/>
    </row>
    <row r="1585" spans="50:64" x14ac:dyDescent="0.2">
      <c r="AX1585" s="1"/>
      <c r="BE1585" s="1"/>
      <c r="BL1585" s="1"/>
    </row>
    <row r="1586" spans="50:64" x14ac:dyDescent="0.2">
      <c r="AX1586" s="1"/>
      <c r="BE1586" s="1"/>
      <c r="BL1586" s="1"/>
    </row>
    <row r="1587" spans="50:64" x14ac:dyDescent="0.2">
      <c r="AX1587" s="1"/>
      <c r="BE1587" s="1"/>
      <c r="BL1587" s="1"/>
    </row>
    <row r="1588" spans="50:64" x14ac:dyDescent="0.2">
      <c r="AX1588" s="1"/>
      <c r="BE1588" s="1"/>
      <c r="BL1588" s="1"/>
    </row>
    <row r="1589" spans="50:64" x14ac:dyDescent="0.2">
      <c r="AX1589" s="1"/>
      <c r="BE1589" s="1"/>
      <c r="BL1589" s="1"/>
    </row>
    <row r="1590" spans="50:64" x14ac:dyDescent="0.2">
      <c r="AX1590" s="1"/>
      <c r="BE1590" s="1"/>
      <c r="BL1590" s="1"/>
    </row>
    <row r="1591" spans="50:64" x14ac:dyDescent="0.2">
      <c r="AX1591" s="1"/>
      <c r="BE1591" s="1"/>
      <c r="BL1591" s="1"/>
    </row>
    <row r="1592" spans="50:64" x14ac:dyDescent="0.2">
      <c r="AX1592" s="1"/>
      <c r="BE1592" s="1"/>
      <c r="BL1592" s="1"/>
    </row>
    <row r="1593" spans="50:64" x14ac:dyDescent="0.2">
      <c r="AX1593" s="1"/>
      <c r="BE1593" s="1"/>
      <c r="BL1593" s="1"/>
    </row>
    <row r="1594" spans="50:64" x14ac:dyDescent="0.2">
      <c r="AX1594" s="1"/>
      <c r="BE1594" s="1"/>
      <c r="BL1594" s="1"/>
    </row>
    <row r="1595" spans="50:64" x14ac:dyDescent="0.2">
      <c r="AX1595" s="1"/>
      <c r="BE1595" s="1"/>
      <c r="BL1595" s="1"/>
    </row>
    <row r="1596" spans="50:64" x14ac:dyDescent="0.2">
      <c r="AX1596" s="1"/>
      <c r="BE1596" s="1"/>
      <c r="BL1596" s="1"/>
    </row>
    <row r="1597" spans="50:64" x14ac:dyDescent="0.2">
      <c r="AX1597" s="1"/>
      <c r="BE1597" s="1"/>
      <c r="BL1597" s="1"/>
    </row>
    <row r="1598" spans="50:64" x14ac:dyDescent="0.2">
      <c r="AX1598" s="1"/>
      <c r="BE1598" s="1"/>
      <c r="BL1598" s="1"/>
    </row>
    <row r="1599" spans="50:64" x14ac:dyDescent="0.2">
      <c r="AX1599" s="1"/>
      <c r="BE1599" s="1"/>
      <c r="BL1599" s="1"/>
    </row>
    <row r="1600" spans="50:64" x14ac:dyDescent="0.2">
      <c r="AX1600" s="1"/>
      <c r="BE1600" s="1"/>
      <c r="BL1600" s="1"/>
    </row>
    <row r="1601" spans="50:64" x14ac:dyDescent="0.2">
      <c r="AX1601" s="1"/>
      <c r="BE1601" s="1"/>
      <c r="BL1601" s="1"/>
    </row>
    <row r="1602" spans="50:64" x14ac:dyDescent="0.2">
      <c r="AX1602" s="1"/>
      <c r="BE1602" s="1"/>
      <c r="BL1602" s="1"/>
    </row>
    <row r="1603" spans="50:64" x14ac:dyDescent="0.2">
      <c r="AX1603" s="1"/>
      <c r="BE1603" s="1"/>
      <c r="BL1603" s="1"/>
    </row>
    <row r="1604" spans="50:64" x14ac:dyDescent="0.2">
      <c r="AX1604" s="1"/>
      <c r="BE1604" s="1"/>
      <c r="BL1604" s="1"/>
    </row>
    <row r="1605" spans="50:64" x14ac:dyDescent="0.2">
      <c r="AX1605" s="1"/>
      <c r="BE1605" s="1"/>
      <c r="BL1605" s="1"/>
    </row>
    <row r="1606" spans="50:64" x14ac:dyDescent="0.2">
      <c r="AX1606" s="1"/>
      <c r="BE1606" s="1"/>
      <c r="BL1606" s="1"/>
    </row>
    <row r="1607" spans="50:64" x14ac:dyDescent="0.2">
      <c r="AX1607" s="1"/>
      <c r="BE1607" s="1"/>
      <c r="BL1607" s="1"/>
    </row>
    <row r="1608" spans="50:64" x14ac:dyDescent="0.2">
      <c r="AX1608" s="1"/>
      <c r="BE1608" s="1"/>
      <c r="BL1608" s="1"/>
    </row>
    <row r="1609" spans="50:64" x14ac:dyDescent="0.2">
      <c r="AX1609" s="1"/>
      <c r="BE1609" s="1"/>
      <c r="BL1609" s="1"/>
    </row>
    <row r="1610" spans="50:64" x14ac:dyDescent="0.2">
      <c r="AX1610" s="1"/>
      <c r="BE1610" s="1"/>
      <c r="BL1610" s="1"/>
    </row>
    <row r="1611" spans="50:64" x14ac:dyDescent="0.2">
      <c r="AX1611" s="1"/>
      <c r="BE1611" s="1"/>
      <c r="BL1611" s="1"/>
    </row>
    <row r="1612" spans="50:64" x14ac:dyDescent="0.2">
      <c r="AX1612" s="1"/>
      <c r="BE1612" s="1"/>
      <c r="BL1612" s="1"/>
    </row>
    <row r="1613" spans="50:64" x14ac:dyDescent="0.2">
      <c r="AX1613" s="1"/>
      <c r="BE1613" s="1"/>
      <c r="BL1613" s="1"/>
    </row>
    <row r="1614" spans="50:64" x14ac:dyDescent="0.2">
      <c r="AX1614" s="1"/>
      <c r="BE1614" s="1"/>
      <c r="BL1614" s="1"/>
    </row>
    <row r="1615" spans="50:64" x14ac:dyDescent="0.2">
      <c r="AX1615" s="1"/>
      <c r="BE1615" s="1"/>
      <c r="BL1615" s="1"/>
    </row>
    <row r="1616" spans="50:64" x14ac:dyDescent="0.2">
      <c r="AX1616" s="1"/>
      <c r="BE1616" s="1"/>
      <c r="BL1616" s="1"/>
    </row>
    <row r="1617" spans="50:64" x14ac:dyDescent="0.2">
      <c r="AX1617" s="1"/>
      <c r="BE1617" s="1"/>
      <c r="BL1617" s="1"/>
    </row>
    <row r="1618" spans="50:64" x14ac:dyDescent="0.2">
      <c r="AX1618" s="1"/>
      <c r="BE1618" s="1"/>
      <c r="BL1618" s="1"/>
    </row>
    <row r="1619" spans="50:64" x14ac:dyDescent="0.2">
      <c r="AX1619" s="1"/>
      <c r="BE1619" s="1"/>
      <c r="BL1619" s="1"/>
    </row>
    <row r="1620" spans="50:64" x14ac:dyDescent="0.2">
      <c r="AX1620" s="1"/>
      <c r="BE1620" s="1"/>
      <c r="BL1620" s="1"/>
    </row>
    <row r="1621" spans="50:64" x14ac:dyDescent="0.2">
      <c r="AX1621" s="1"/>
      <c r="BE1621" s="1"/>
      <c r="BL1621" s="1"/>
    </row>
    <row r="1622" spans="50:64" x14ac:dyDescent="0.2">
      <c r="AX1622" s="1"/>
      <c r="BE1622" s="1"/>
      <c r="BL1622" s="1"/>
    </row>
    <row r="1623" spans="50:64" x14ac:dyDescent="0.2">
      <c r="AX1623" s="1"/>
      <c r="BE1623" s="1"/>
      <c r="BL1623" s="1"/>
    </row>
    <row r="1624" spans="50:64" x14ac:dyDescent="0.2">
      <c r="AX1624" s="1"/>
      <c r="BE1624" s="1"/>
      <c r="BL1624" s="1"/>
    </row>
    <row r="1625" spans="50:64" x14ac:dyDescent="0.2">
      <c r="AX1625" s="1"/>
      <c r="BE1625" s="1"/>
      <c r="BL1625" s="1"/>
    </row>
    <row r="1626" spans="50:64" x14ac:dyDescent="0.2">
      <c r="AX1626" s="1"/>
      <c r="BE1626" s="1"/>
      <c r="BL1626" s="1"/>
    </row>
    <row r="1627" spans="50:64" x14ac:dyDescent="0.2">
      <c r="AX1627" s="1"/>
      <c r="BE1627" s="1"/>
      <c r="BL1627" s="1"/>
    </row>
    <row r="1628" spans="50:64" x14ac:dyDescent="0.2">
      <c r="AX1628" s="1"/>
      <c r="BE1628" s="1"/>
      <c r="BL1628" s="1"/>
    </row>
    <row r="1629" spans="50:64" x14ac:dyDescent="0.2">
      <c r="AX1629" s="1"/>
      <c r="BE1629" s="1"/>
      <c r="BL1629" s="1"/>
    </row>
    <row r="1630" spans="50:64" x14ac:dyDescent="0.2">
      <c r="AX1630" s="1"/>
      <c r="BE1630" s="1"/>
      <c r="BL1630" s="1"/>
    </row>
    <row r="1631" spans="50:64" x14ac:dyDescent="0.2">
      <c r="AX1631" s="1"/>
      <c r="BE1631" s="1"/>
      <c r="BL1631" s="1"/>
    </row>
    <row r="1632" spans="50:64" x14ac:dyDescent="0.2">
      <c r="AX1632" s="1"/>
      <c r="BE1632" s="1"/>
      <c r="BL1632" s="1"/>
    </row>
    <row r="1633" spans="50:64" x14ac:dyDescent="0.2">
      <c r="AX1633" s="1"/>
      <c r="BE1633" s="1"/>
      <c r="BL1633" s="1"/>
    </row>
    <row r="1634" spans="50:64" x14ac:dyDescent="0.2">
      <c r="AX1634" s="1"/>
      <c r="BE1634" s="1"/>
      <c r="BL1634" s="1"/>
    </row>
    <row r="1635" spans="50:64" x14ac:dyDescent="0.2">
      <c r="AX1635" s="1"/>
      <c r="BE1635" s="1"/>
      <c r="BL1635" s="1"/>
    </row>
    <row r="1636" spans="50:64" x14ac:dyDescent="0.2">
      <c r="AX1636" s="1"/>
      <c r="BE1636" s="1"/>
      <c r="BL1636" s="1"/>
    </row>
    <row r="1637" spans="50:64" x14ac:dyDescent="0.2">
      <c r="AX1637" s="1"/>
      <c r="BE1637" s="1"/>
      <c r="BL1637" s="1"/>
    </row>
    <row r="1638" spans="50:64" x14ac:dyDescent="0.2">
      <c r="AX1638" s="1"/>
      <c r="BE1638" s="1"/>
      <c r="BL1638" s="1"/>
    </row>
    <row r="1639" spans="50:64" x14ac:dyDescent="0.2">
      <c r="AX1639" s="1"/>
      <c r="BE1639" s="1"/>
      <c r="BL1639" s="1"/>
    </row>
    <row r="1640" spans="50:64" x14ac:dyDescent="0.2">
      <c r="AX1640" s="1"/>
      <c r="BE1640" s="1"/>
      <c r="BL1640" s="1"/>
    </row>
    <row r="1641" spans="50:64" x14ac:dyDescent="0.2">
      <c r="AX1641" s="1"/>
      <c r="BE1641" s="1"/>
      <c r="BL1641" s="1"/>
    </row>
    <row r="1642" spans="50:64" x14ac:dyDescent="0.2">
      <c r="AX1642" s="1"/>
      <c r="BE1642" s="1"/>
      <c r="BL1642" s="1"/>
    </row>
    <row r="1643" spans="50:64" x14ac:dyDescent="0.2">
      <c r="AX1643" s="1"/>
      <c r="BE1643" s="1"/>
      <c r="BL1643" s="1"/>
    </row>
    <row r="1644" spans="50:64" x14ac:dyDescent="0.2">
      <c r="AX1644" s="1"/>
      <c r="BE1644" s="1"/>
      <c r="BL1644" s="1"/>
    </row>
    <row r="1645" spans="50:64" x14ac:dyDescent="0.2">
      <c r="AX1645" s="1"/>
      <c r="BE1645" s="1"/>
      <c r="BL1645" s="1"/>
    </row>
    <row r="1646" spans="50:64" x14ac:dyDescent="0.2">
      <c r="AX1646" s="1"/>
      <c r="BE1646" s="1"/>
      <c r="BL1646" s="1"/>
    </row>
    <row r="1647" spans="50:64" x14ac:dyDescent="0.2">
      <c r="AX1647" s="1"/>
      <c r="BE1647" s="1"/>
      <c r="BL1647" s="1"/>
    </row>
    <row r="1648" spans="50:64" x14ac:dyDescent="0.2">
      <c r="AX1648" s="1"/>
      <c r="BE1648" s="1"/>
      <c r="BL1648" s="1"/>
    </row>
    <row r="1649" spans="50:64" x14ac:dyDescent="0.2">
      <c r="AX1649" s="1"/>
      <c r="BE1649" s="1"/>
      <c r="BL1649" s="1"/>
    </row>
    <row r="1650" spans="50:64" x14ac:dyDescent="0.2">
      <c r="AX1650" s="1"/>
      <c r="BE1650" s="1"/>
      <c r="BL1650" s="1"/>
    </row>
    <row r="1651" spans="50:64" x14ac:dyDescent="0.2">
      <c r="AX1651" s="1"/>
      <c r="BE1651" s="1"/>
      <c r="BL1651" s="1"/>
    </row>
    <row r="1652" spans="50:64" x14ac:dyDescent="0.2">
      <c r="AX1652" s="1"/>
      <c r="BE1652" s="1"/>
      <c r="BL1652" s="1"/>
    </row>
    <row r="1653" spans="50:64" x14ac:dyDescent="0.2">
      <c r="AX1653" s="1"/>
      <c r="BE1653" s="1"/>
      <c r="BL1653" s="1"/>
    </row>
    <row r="1654" spans="50:64" x14ac:dyDescent="0.2">
      <c r="AX1654" s="1"/>
      <c r="BE1654" s="1"/>
      <c r="BL1654" s="1"/>
    </row>
    <row r="1655" spans="50:64" x14ac:dyDescent="0.2">
      <c r="AX1655" s="1"/>
      <c r="BE1655" s="1"/>
      <c r="BL1655" s="1"/>
    </row>
    <row r="1656" spans="50:64" x14ac:dyDescent="0.2">
      <c r="AX1656" s="1"/>
      <c r="BE1656" s="1"/>
      <c r="BL1656" s="1"/>
    </row>
    <row r="1657" spans="50:64" x14ac:dyDescent="0.2">
      <c r="AX1657" s="1"/>
      <c r="BE1657" s="1"/>
      <c r="BL1657" s="1"/>
    </row>
    <row r="1658" spans="50:64" x14ac:dyDescent="0.2">
      <c r="AX1658" s="1"/>
      <c r="BE1658" s="1"/>
      <c r="BL1658" s="1"/>
    </row>
    <row r="1659" spans="50:64" x14ac:dyDescent="0.2">
      <c r="AX1659" s="1"/>
      <c r="BE1659" s="1"/>
      <c r="BL1659" s="1"/>
    </row>
    <row r="1660" spans="50:64" x14ac:dyDescent="0.2">
      <c r="AX1660" s="1"/>
      <c r="BE1660" s="1"/>
      <c r="BL1660" s="1"/>
    </row>
    <row r="1661" spans="50:64" x14ac:dyDescent="0.2">
      <c r="AX1661" s="1"/>
      <c r="BE1661" s="1"/>
      <c r="BL1661" s="1"/>
    </row>
    <row r="1662" spans="50:64" x14ac:dyDescent="0.2">
      <c r="AX1662" s="1"/>
      <c r="BE1662" s="1"/>
      <c r="BL1662" s="1"/>
    </row>
    <row r="1663" spans="50:64" x14ac:dyDescent="0.2">
      <c r="AX1663" s="1"/>
      <c r="BE1663" s="1"/>
      <c r="BL1663" s="1"/>
    </row>
    <row r="1664" spans="50:64" x14ac:dyDescent="0.2">
      <c r="AX1664" s="1"/>
      <c r="BE1664" s="1"/>
      <c r="BL1664" s="1"/>
    </row>
    <row r="1665" spans="50:64" x14ac:dyDescent="0.2">
      <c r="AX1665" s="1"/>
      <c r="BE1665" s="1"/>
      <c r="BL1665" s="1"/>
    </row>
    <row r="1666" spans="50:64" x14ac:dyDescent="0.2">
      <c r="AX1666" s="1"/>
      <c r="BE1666" s="1"/>
      <c r="BL1666" s="1"/>
    </row>
    <row r="1667" spans="50:64" x14ac:dyDescent="0.2">
      <c r="AX1667" s="1"/>
      <c r="BE1667" s="1"/>
      <c r="BL1667" s="1"/>
    </row>
    <row r="1668" spans="50:64" x14ac:dyDescent="0.2">
      <c r="AX1668" s="1"/>
      <c r="BE1668" s="1"/>
      <c r="BL1668" s="1"/>
    </row>
    <row r="1669" spans="50:64" x14ac:dyDescent="0.2">
      <c r="AX1669" s="1"/>
      <c r="BE1669" s="1"/>
      <c r="BL1669" s="1"/>
    </row>
    <row r="1670" spans="50:64" x14ac:dyDescent="0.2">
      <c r="AX1670" s="1"/>
      <c r="BE1670" s="1"/>
      <c r="BL1670" s="1"/>
    </row>
    <row r="1671" spans="50:64" x14ac:dyDescent="0.2">
      <c r="AX1671" s="1"/>
      <c r="BE1671" s="1"/>
      <c r="BL1671" s="1"/>
    </row>
    <row r="1672" spans="50:64" x14ac:dyDescent="0.2">
      <c r="AX1672" s="1"/>
      <c r="BE1672" s="1"/>
      <c r="BL1672" s="1"/>
    </row>
    <row r="1673" spans="50:64" x14ac:dyDescent="0.2">
      <c r="AX1673" s="1"/>
      <c r="BE1673" s="1"/>
      <c r="BL1673" s="1"/>
    </row>
    <row r="1674" spans="50:64" x14ac:dyDescent="0.2">
      <c r="AX1674" s="1"/>
      <c r="BE1674" s="1"/>
      <c r="BL1674" s="1"/>
    </row>
    <row r="1675" spans="50:64" x14ac:dyDescent="0.2">
      <c r="AX1675" s="1"/>
      <c r="BE1675" s="1"/>
      <c r="BL1675" s="1"/>
    </row>
    <row r="1676" spans="50:64" x14ac:dyDescent="0.2">
      <c r="AX1676" s="1"/>
      <c r="BE1676" s="1"/>
      <c r="BL1676" s="1"/>
    </row>
    <row r="1677" spans="50:64" x14ac:dyDescent="0.2">
      <c r="AX1677" s="1"/>
      <c r="BE1677" s="1"/>
      <c r="BL1677" s="1"/>
    </row>
    <row r="1678" spans="50:64" x14ac:dyDescent="0.2">
      <c r="AX1678" s="1"/>
      <c r="BE1678" s="1"/>
      <c r="BL1678" s="1"/>
    </row>
    <row r="1679" spans="50:64" x14ac:dyDescent="0.2">
      <c r="AX1679" s="1"/>
      <c r="BE1679" s="1"/>
      <c r="BL1679" s="1"/>
    </row>
    <row r="1680" spans="50:64" x14ac:dyDescent="0.2">
      <c r="AX1680" s="1"/>
      <c r="BE1680" s="1"/>
      <c r="BL1680" s="1"/>
    </row>
    <row r="1681" spans="50:64" x14ac:dyDescent="0.2">
      <c r="AX1681" s="1"/>
      <c r="BE1681" s="1"/>
      <c r="BL1681" s="1"/>
    </row>
    <row r="1682" spans="50:64" x14ac:dyDescent="0.2">
      <c r="AX1682" s="1"/>
      <c r="BE1682" s="1"/>
      <c r="BL1682" s="1"/>
    </row>
    <row r="1683" spans="50:64" x14ac:dyDescent="0.2">
      <c r="AX1683" s="1"/>
      <c r="BE1683" s="1"/>
      <c r="BL1683" s="1"/>
    </row>
    <row r="1684" spans="50:64" x14ac:dyDescent="0.2">
      <c r="AX1684" s="1"/>
      <c r="BE1684" s="1"/>
      <c r="BL1684" s="1"/>
    </row>
    <row r="1685" spans="50:64" x14ac:dyDescent="0.2">
      <c r="AX1685" s="1"/>
      <c r="BE1685" s="1"/>
      <c r="BL1685" s="1"/>
    </row>
    <row r="1686" spans="50:64" x14ac:dyDescent="0.2">
      <c r="AX1686" s="1"/>
      <c r="BE1686" s="1"/>
      <c r="BL1686" s="1"/>
    </row>
    <row r="1687" spans="50:64" x14ac:dyDescent="0.2">
      <c r="AX1687" s="1"/>
      <c r="BE1687" s="1"/>
      <c r="BL1687" s="1"/>
    </row>
    <row r="1688" spans="50:64" x14ac:dyDescent="0.2">
      <c r="AX1688" s="1"/>
      <c r="BE1688" s="1"/>
      <c r="BL1688" s="1"/>
    </row>
    <row r="1689" spans="50:64" x14ac:dyDescent="0.2">
      <c r="AX1689" s="1"/>
      <c r="BE1689" s="1"/>
      <c r="BL1689" s="1"/>
    </row>
    <row r="1690" spans="50:64" x14ac:dyDescent="0.2">
      <c r="AX1690" s="1"/>
      <c r="BE1690" s="1"/>
      <c r="BL1690" s="1"/>
    </row>
    <row r="1691" spans="50:64" x14ac:dyDescent="0.2">
      <c r="AX1691" s="1"/>
      <c r="BE1691" s="1"/>
      <c r="BL1691" s="1"/>
    </row>
    <row r="1692" spans="50:64" x14ac:dyDescent="0.2">
      <c r="AX1692" s="1"/>
      <c r="BE1692" s="1"/>
      <c r="BL1692" s="1"/>
    </row>
    <row r="1693" spans="50:64" x14ac:dyDescent="0.2">
      <c r="AX1693" s="1"/>
      <c r="BE1693" s="1"/>
      <c r="BL1693" s="1"/>
    </row>
    <row r="1694" spans="50:64" x14ac:dyDescent="0.2">
      <c r="AX1694" s="1"/>
      <c r="BE1694" s="1"/>
      <c r="BL1694" s="1"/>
    </row>
    <row r="1695" spans="50:64" x14ac:dyDescent="0.2">
      <c r="AX1695" s="1"/>
      <c r="BE1695" s="1"/>
      <c r="BL1695" s="1"/>
    </row>
    <row r="1696" spans="50:64" x14ac:dyDescent="0.2">
      <c r="AX1696" s="1"/>
      <c r="BE1696" s="1"/>
      <c r="BL1696" s="1"/>
    </row>
    <row r="1697" spans="50:64" x14ac:dyDescent="0.2">
      <c r="AX1697" s="1"/>
      <c r="BE1697" s="1"/>
      <c r="BL1697" s="1"/>
    </row>
    <row r="1698" spans="50:64" x14ac:dyDescent="0.2">
      <c r="AX1698" s="1"/>
      <c r="BE1698" s="1"/>
      <c r="BL1698" s="1"/>
    </row>
    <row r="1699" spans="50:64" x14ac:dyDescent="0.2">
      <c r="AX1699" s="1"/>
      <c r="BE1699" s="1"/>
      <c r="BL1699" s="1"/>
    </row>
    <row r="1700" spans="50:64" x14ac:dyDescent="0.2">
      <c r="AX1700" s="1"/>
      <c r="BE1700" s="1"/>
      <c r="BL1700" s="1"/>
    </row>
    <row r="1701" spans="50:64" x14ac:dyDescent="0.2">
      <c r="AX1701" s="1"/>
      <c r="BE1701" s="1"/>
      <c r="BL1701" s="1"/>
    </row>
    <row r="1702" spans="50:64" x14ac:dyDescent="0.2">
      <c r="AX1702" s="1"/>
      <c r="BE1702" s="1"/>
      <c r="BL1702" s="1"/>
    </row>
    <row r="1703" spans="50:64" x14ac:dyDescent="0.2">
      <c r="AX1703" s="1"/>
      <c r="BE1703" s="1"/>
      <c r="BL1703" s="1"/>
    </row>
    <row r="1704" spans="50:64" x14ac:dyDescent="0.2">
      <c r="AX1704" s="1"/>
      <c r="BE1704" s="1"/>
      <c r="BL1704" s="1"/>
    </row>
    <row r="1705" spans="50:64" x14ac:dyDescent="0.2">
      <c r="AX1705" s="1"/>
      <c r="BE1705" s="1"/>
      <c r="BL1705" s="1"/>
    </row>
    <row r="1706" spans="50:64" x14ac:dyDescent="0.2">
      <c r="AX1706" s="1"/>
      <c r="BE1706" s="1"/>
      <c r="BL1706" s="1"/>
    </row>
    <row r="1707" spans="50:64" x14ac:dyDescent="0.2">
      <c r="AX1707" s="1"/>
      <c r="BE1707" s="1"/>
      <c r="BL1707" s="1"/>
    </row>
    <row r="1708" spans="50:64" x14ac:dyDescent="0.2">
      <c r="AX1708" s="1"/>
      <c r="BE1708" s="1"/>
      <c r="BL1708" s="1"/>
    </row>
    <row r="1709" spans="50:64" x14ac:dyDescent="0.2">
      <c r="AX1709" s="1"/>
      <c r="BE1709" s="1"/>
      <c r="BL1709" s="1"/>
    </row>
    <row r="1710" spans="50:64" x14ac:dyDescent="0.2">
      <c r="AX1710" s="1"/>
      <c r="BE1710" s="1"/>
      <c r="BL1710" s="1"/>
    </row>
    <row r="1711" spans="50:64" x14ac:dyDescent="0.2">
      <c r="AX1711" s="1"/>
      <c r="BE1711" s="1"/>
      <c r="BL1711" s="1"/>
    </row>
    <row r="1712" spans="50:64" x14ac:dyDescent="0.2">
      <c r="AX1712" s="1"/>
      <c r="BE1712" s="1"/>
      <c r="BL1712" s="1"/>
    </row>
    <row r="1713" spans="50:64" x14ac:dyDescent="0.2">
      <c r="AX1713" s="1"/>
      <c r="BE1713" s="1"/>
      <c r="BL1713" s="1"/>
    </row>
    <row r="1714" spans="50:64" x14ac:dyDescent="0.2">
      <c r="AX1714" s="1"/>
      <c r="BE1714" s="1"/>
      <c r="BL1714" s="1"/>
    </row>
    <row r="1715" spans="50:64" x14ac:dyDescent="0.2">
      <c r="AX1715" s="1"/>
      <c r="BE1715" s="1"/>
      <c r="BL1715" s="1"/>
    </row>
    <row r="1716" spans="50:64" x14ac:dyDescent="0.2">
      <c r="AX1716" s="1"/>
      <c r="BE1716" s="1"/>
      <c r="BL1716" s="1"/>
    </row>
    <row r="1717" spans="50:64" x14ac:dyDescent="0.2">
      <c r="AX1717" s="1"/>
      <c r="BE1717" s="1"/>
      <c r="BL1717" s="1"/>
    </row>
    <row r="1718" spans="50:64" x14ac:dyDescent="0.2">
      <c r="AX1718" s="1"/>
      <c r="BE1718" s="1"/>
      <c r="BL1718" s="1"/>
    </row>
    <row r="1719" spans="50:64" x14ac:dyDescent="0.2">
      <c r="AX1719" s="1"/>
      <c r="BE1719" s="1"/>
      <c r="BL1719" s="1"/>
    </row>
    <row r="1720" spans="50:64" x14ac:dyDescent="0.2">
      <c r="AX1720" s="1"/>
      <c r="BE1720" s="1"/>
      <c r="BL1720" s="1"/>
    </row>
    <row r="1721" spans="50:64" x14ac:dyDescent="0.2">
      <c r="AX1721" s="1"/>
      <c r="BE1721" s="1"/>
      <c r="BL1721" s="1"/>
    </row>
    <row r="1722" spans="50:64" x14ac:dyDescent="0.2">
      <c r="AX1722" s="1"/>
      <c r="BE1722" s="1"/>
      <c r="BL1722" s="1"/>
    </row>
    <row r="1723" spans="50:64" x14ac:dyDescent="0.2">
      <c r="AX1723" s="1"/>
      <c r="BE1723" s="1"/>
      <c r="BL1723" s="1"/>
    </row>
    <row r="1724" spans="50:64" x14ac:dyDescent="0.2">
      <c r="AX1724" s="1"/>
      <c r="BE1724" s="1"/>
      <c r="BL1724" s="1"/>
    </row>
    <row r="1725" spans="50:64" x14ac:dyDescent="0.2">
      <c r="AX1725" s="1"/>
      <c r="BE1725" s="1"/>
      <c r="BL1725" s="1"/>
    </row>
    <row r="1726" spans="50:64" x14ac:dyDescent="0.2">
      <c r="AX1726" s="1"/>
      <c r="BE1726" s="1"/>
      <c r="BL1726" s="1"/>
    </row>
    <row r="1727" spans="50:64" x14ac:dyDescent="0.2">
      <c r="AX1727" s="1"/>
      <c r="BE1727" s="1"/>
      <c r="BL1727" s="1"/>
    </row>
    <row r="1728" spans="50:64" x14ac:dyDescent="0.2">
      <c r="AX1728" s="1"/>
      <c r="BE1728" s="1"/>
      <c r="BL1728" s="1"/>
    </row>
    <row r="1729" spans="50:64" x14ac:dyDescent="0.2">
      <c r="AX1729" s="1"/>
      <c r="BE1729" s="1"/>
      <c r="BL1729" s="1"/>
    </row>
    <row r="1730" spans="50:64" x14ac:dyDescent="0.2">
      <c r="AX1730" s="1"/>
      <c r="BE1730" s="1"/>
      <c r="BL1730" s="1"/>
    </row>
    <row r="1731" spans="50:64" x14ac:dyDescent="0.2">
      <c r="AX1731" s="1"/>
      <c r="BE1731" s="1"/>
      <c r="BL1731" s="1"/>
    </row>
    <row r="1732" spans="50:64" x14ac:dyDescent="0.2">
      <c r="AX1732" s="1"/>
      <c r="BE1732" s="1"/>
      <c r="BL1732" s="1"/>
    </row>
    <row r="1733" spans="50:64" x14ac:dyDescent="0.2">
      <c r="AX1733" s="1"/>
      <c r="BE1733" s="1"/>
      <c r="BL1733" s="1"/>
    </row>
    <row r="1734" spans="50:64" x14ac:dyDescent="0.2">
      <c r="AX1734" s="1"/>
      <c r="BE1734" s="1"/>
      <c r="BL1734" s="1"/>
    </row>
    <row r="1735" spans="50:64" x14ac:dyDescent="0.2">
      <c r="AX1735" s="1"/>
      <c r="BE1735" s="1"/>
      <c r="BL1735" s="1"/>
    </row>
    <row r="1736" spans="50:64" x14ac:dyDescent="0.2">
      <c r="AX1736" s="1"/>
      <c r="BE1736" s="1"/>
      <c r="BL1736" s="1"/>
    </row>
    <row r="1737" spans="50:64" x14ac:dyDescent="0.2">
      <c r="AX1737" s="1"/>
      <c r="BE1737" s="1"/>
      <c r="BL1737" s="1"/>
    </row>
    <row r="1738" spans="50:64" x14ac:dyDescent="0.2">
      <c r="AX1738" s="1"/>
      <c r="BE1738" s="1"/>
      <c r="BL1738" s="1"/>
    </row>
    <row r="1739" spans="50:64" x14ac:dyDescent="0.2">
      <c r="AX1739" s="1"/>
      <c r="BE1739" s="1"/>
      <c r="BL1739" s="1"/>
    </row>
    <row r="1740" spans="50:64" x14ac:dyDescent="0.2">
      <c r="AX1740" s="1"/>
      <c r="BE1740" s="1"/>
      <c r="BL1740" s="1"/>
    </row>
    <row r="1741" spans="50:64" x14ac:dyDescent="0.2">
      <c r="AX1741" s="1"/>
      <c r="BE1741" s="1"/>
      <c r="BL1741" s="1"/>
    </row>
    <row r="1742" spans="50:64" x14ac:dyDescent="0.2">
      <c r="AX1742" s="1"/>
      <c r="BE1742" s="1"/>
      <c r="BL1742" s="1"/>
    </row>
    <row r="1743" spans="50:64" x14ac:dyDescent="0.2">
      <c r="AX1743" s="1"/>
      <c r="BE1743" s="1"/>
      <c r="BL1743" s="1"/>
    </row>
    <row r="1744" spans="50:64" x14ac:dyDescent="0.2">
      <c r="AX1744" s="1"/>
      <c r="BE1744" s="1"/>
      <c r="BL1744" s="1"/>
    </row>
    <row r="1745" spans="50:64" x14ac:dyDescent="0.2">
      <c r="AX1745" s="1"/>
      <c r="BE1745" s="1"/>
      <c r="BL1745" s="1"/>
    </row>
    <row r="1746" spans="50:64" x14ac:dyDescent="0.2">
      <c r="AX1746" s="1"/>
      <c r="BE1746" s="1"/>
      <c r="BL1746" s="1"/>
    </row>
    <row r="1747" spans="50:64" x14ac:dyDescent="0.2">
      <c r="AX1747" s="1"/>
      <c r="BE1747" s="1"/>
      <c r="BL1747" s="1"/>
    </row>
    <row r="1748" spans="50:64" x14ac:dyDescent="0.2">
      <c r="AX1748" s="1"/>
      <c r="BE1748" s="1"/>
      <c r="BL1748" s="1"/>
    </row>
    <row r="1749" spans="50:64" x14ac:dyDescent="0.2">
      <c r="AX1749" s="1"/>
      <c r="BE1749" s="1"/>
      <c r="BL1749" s="1"/>
    </row>
    <row r="1750" spans="50:64" x14ac:dyDescent="0.2">
      <c r="AX1750" s="1"/>
      <c r="BE1750" s="1"/>
      <c r="BL1750" s="1"/>
    </row>
    <row r="1751" spans="50:64" x14ac:dyDescent="0.2">
      <c r="AX1751" s="1"/>
      <c r="BE1751" s="1"/>
      <c r="BL1751" s="1"/>
    </row>
    <row r="1752" spans="50:64" x14ac:dyDescent="0.2">
      <c r="AX1752" s="1"/>
      <c r="BE1752" s="1"/>
      <c r="BL1752" s="1"/>
    </row>
    <row r="1753" spans="50:64" x14ac:dyDescent="0.2">
      <c r="AX1753" s="1"/>
      <c r="BE1753" s="1"/>
      <c r="BL1753" s="1"/>
    </row>
    <row r="1754" spans="50:64" x14ac:dyDescent="0.2">
      <c r="AX1754" s="1"/>
      <c r="BE1754" s="1"/>
      <c r="BL1754" s="1"/>
    </row>
    <row r="1755" spans="50:64" x14ac:dyDescent="0.2">
      <c r="AX1755" s="1"/>
      <c r="BE1755" s="1"/>
      <c r="BL1755" s="1"/>
    </row>
    <row r="1756" spans="50:64" x14ac:dyDescent="0.2">
      <c r="AX1756" s="1"/>
      <c r="BE1756" s="1"/>
      <c r="BL1756" s="1"/>
    </row>
    <row r="1757" spans="50:64" x14ac:dyDescent="0.2">
      <c r="AX1757" s="1"/>
      <c r="BE1757" s="1"/>
      <c r="BL1757" s="1"/>
    </row>
    <row r="1758" spans="50:64" x14ac:dyDescent="0.2">
      <c r="AX1758" s="1"/>
      <c r="BE1758" s="1"/>
      <c r="BL1758" s="1"/>
    </row>
    <row r="1759" spans="50:64" x14ac:dyDescent="0.2">
      <c r="AX1759" s="1"/>
      <c r="BE1759" s="1"/>
      <c r="BL1759" s="1"/>
    </row>
    <row r="1760" spans="50:64" x14ac:dyDescent="0.2">
      <c r="AX1760" s="1"/>
      <c r="BE1760" s="1"/>
      <c r="BL1760" s="1"/>
    </row>
    <row r="1761" spans="50:64" x14ac:dyDescent="0.2">
      <c r="AX1761" s="1"/>
      <c r="BE1761" s="1"/>
      <c r="BL1761" s="1"/>
    </row>
    <row r="1762" spans="50:64" x14ac:dyDescent="0.2">
      <c r="AX1762" s="1"/>
      <c r="BE1762" s="1"/>
      <c r="BL1762" s="1"/>
    </row>
    <row r="1763" spans="50:64" x14ac:dyDescent="0.2">
      <c r="AX1763" s="1"/>
      <c r="BE1763" s="1"/>
      <c r="BL1763" s="1"/>
    </row>
    <row r="1764" spans="50:64" x14ac:dyDescent="0.2">
      <c r="AX1764" s="1"/>
      <c r="BE1764" s="1"/>
      <c r="BL1764" s="1"/>
    </row>
    <row r="1765" spans="50:64" x14ac:dyDescent="0.2">
      <c r="AX1765" s="1"/>
      <c r="BE1765" s="1"/>
      <c r="BL1765" s="1"/>
    </row>
    <row r="1766" spans="50:64" x14ac:dyDescent="0.2">
      <c r="AX1766" s="1"/>
      <c r="BE1766" s="1"/>
      <c r="BL1766" s="1"/>
    </row>
    <row r="1767" spans="50:64" x14ac:dyDescent="0.2">
      <c r="AX1767" s="1"/>
      <c r="BE1767" s="1"/>
      <c r="BL1767" s="1"/>
    </row>
    <row r="1768" spans="50:64" x14ac:dyDescent="0.2">
      <c r="AX1768" s="1"/>
      <c r="BE1768" s="1"/>
      <c r="BL1768" s="1"/>
    </row>
    <row r="1769" spans="50:64" x14ac:dyDescent="0.2">
      <c r="AX1769" s="1"/>
      <c r="BE1769" s="1"/>
      <c r="BL1769" s="1"/>
    </row>
    <row r="1770" spans="50:64" x14ac:dyDescent="0.2">
      <c r="AX1770" s="1"/>
      <c r="BE1770" s="1"/>
      <c r="BL1770" s="1"/>
    </row>
    <row r="1771" spans="50:64" x14ac:dyDescent="0.2">
      <c r="AX1771" s="1"/>
      <c r="BE1771" s="1"/>
      <c r="BL1771" s="1"/>
    </row>
    <row r="1772" spans="50:64" x14ac:dyDescent="0.2">
      <c r="AX1772" s="1"/>
      <c r="BE1772" s="1"/>
      <c r="BL1772" s="1"/>
    </row>
    <row r="1773" spans="50:64" x14ac:dyDescent="0.2">
      <c r="AX1773" s="1"/>
      <c r="BE1773" s="1"/>
      <c r="BL1773" s="1"/>
    </row>
    <row r="1774" spans="50:64" x14ac:dyDescent="0.2">
      <c r="AX1774" s="1"/>
      <c r="BE1774" s="1"/>
      <c r="BL1774" s="1"/>
    </row>
    <row r="1775" spans="50:64" x14ac:dyDescent="0.2">
      <c r="AX1775" s="1"/>
      <c r="BE1775" s="1"/>
      <c r="BL1775" s="1"/>
    </row>
    <row r="1776" spans="50:64" x14ac:dyDescent="0.2">
      <c r="AX1776" s="1"/>
      <c r="BE1776" s="1"/>
      <c r="BL1776" s="1"/>
    </row>
    <row r="1777" spans="50:64" x14ac:dyDescent="0.2">
      <c r="AX1777" s="1"/>
      <c r="BE1777" s="1"/>
      <c r="BL1777" s="1"/>
    </row>
    <row r="1778" spans="50:64" x14ac:dyDescent="0.2">
      <c r="AX1778" s="1"/>
      <c r="BE1778" s="1"/>
      <c r="BL1778" s="1"/>
    </row>
    <row r="1779" spans="50:64" x14ac:dyDescent="0.2">
      <c r="AX1779" s="1"/>
      <c r="BE1779" s="1"/>
      <c r="BL1779" s="1"/>
    </row>
    <row r="1780" spans="50:64" x14ac:dyDescent="0.2">
      <c r="AX1780" s="1"/>
      <c r="BE1780" s="1"/>
      <c r="BL1780" s="1"/>
    </row>
    <row r="1781" spans="50:64" x14ac:dyDescent="0.2">
      <c r="AX1781" s="1"/>
      <c r="BE1781" s="1"/>
      <c r="BL1781" s="1"/>
    </row>
    <row r="1782" spans="50:64" x14ac:dyDescent="0.2">
      <c r="AX1782" s="1"/>
      <c r="BE1782" s="1"/>
      <c r="BL1782" s="1"/>
    </row>
    <row r="1783" spans="50:64" x14ac:dyDescent="0.2">
      <c r="AX1783" s="1"/>
      <c r="BE1783" s="1"/>
      <c r="BL1783" s="1"/>
    </row>
    <row r="1784" spans="50:64" x14ac:dyDescent="0.2">
      <c r="AX1784" s="1"/>
      <c r="BE1784" s="1"/>
      <c r="BL1784" s="1"/>
    </row>
    <row r="1785" spans="50:64" x14ac:dyDescent="0.2">
      <c r="AX1785" s="1"/>
      <c r="BE1785" s="1"/>
      <c r="BL1785" s="1"/>
    </row>
    <row r="1786" spans="50:64" x14ac:dyDescent="0.2">
      <c r="AX1786" s="1"/>
      <c r="BE1786" s="1"/>
      <c r="BL1786" s="1"/>
    </row>
    <row r="1787" spans="50:64" x14ac:dyDescent="0.2">
      <c r="AX1787" s="1"/>
      <c r="BE1787" s="1"/>
      <c r="BL1787" s="1"/>
    </row>
    <row r="1788" spans="50:64" x14ac:dyDescent="0.2">
      <c r="AX1788" s="1"/>
      <c r="BE1788" s="1"/>
      <c r="BL1788" s="1"/>
    </row>
    <row r="1789" spans="50:64" x14ac:dyDescent="0.2">
      <c r="AX1789" s="1"/>
      <c r="BE1789" s="1"/>
      <c r="BL1789" s="1"/>
    </row>
    <row r="1790" spans="50:64" x14ac:dyDescent="0.2">
      <c r="AX1790" s="1"/>
      <c r="BE1790" s="1"/>
      <c r="BL1790" s="1"/>
    </row>
    <row r="1791" spans="50:64" x14ac:dyDescent="0.2">
      <c r="AX1791" s="1"/>
      <c r="BE1791" s="1"/>
      <c r="BL1791" s="1"/>
    </row>
    <row r="1792" spans="50:64" x14ac:dyDescent="0.2">
      <c r="AX1792" s="1"/>
      <c r="BE1792" s="1"/>
      <c r="BL1792" s="1"/>
    </row>
    <row r="1793" spans="50:64" x14ac:dyDescent="0.2">
      <c r="AX1793" s="1"/>
      <c r="BE1793" s="1"/>
      <c r="BL1793" s="1"/>
    </row>
    <row r="1794" spans="50:64" x14ac:dyDescent="0.2">
      <c r="AX1794" s="1"/>
      <c r="BE1794" s="1"/>
      <c r="BL1794" s="1"/>
    </row>
    <row r="1795" spans="50:64" x14ac:dyDescent="0.2">
      <c r="AX1795" s="1"/>
      <c r="BE1795" s="1"/>
      <c r="BL1795" s="1"/>
    </row>
    <row r="1796" spans="50:64" x14ac:dyDescent="0.2">
      <c r="AX1796" s="1"/>
      <c r="BE1796" s="1"/>
      <c r="BL1796" s="1"/>
    </row>
    <row r="1797" spans="50:64" x14ac:dyDescent="0.2">
      <c r="AX1797" s="1"/>
      <c r="BE1797" s="1"/>
      <c r="BL1797" s="1"/>
    </row>
    <row r="1798" spans="50:64" x14ac:dyDescent="0.2">
      <c r="AX1798" s="1"/>
      <c r="BE1798" s="1"/>
      <c r="BL1798" s="1"/>
    </row>
    <row r="1799" spans="50:64" x14ac:dyDescent="0.2">
      <c r="AX1799" s="1"/>
      <c r="BE1799" s="1"/>
      <c r="BL1799" s="1"/>
    </row>
    <row r="1800" spans="50:64" x14ac:dyDescent="0.2">
      <c r="AX1800" s="1"/>
      <c r="BE1800" s="1"/>
      <c r="BL1800" s="1"/>
    </row>
    <row r="1801" spans="50:64" x14ac:dyDescent="0.2">
      <c r="AX1801" s="1"/>
      <c r="BE1801" s="1"/>
      <c r="BL1801" s="1"/>
    </row>
    <row r="1802" spans="50:64" x14ac:dyDescent="0.2">
      <c r="AX1802" s="1"/>
      <c r="BE1802" s="1"/>
      <c r="BL1802" s="1"/>
    </row>
    <row r="1803" spans="50:64" x14ac:dyDescent="0.2">
      <c r="AX1803" s="1"/>
      <c r="BE1803" s="1"/>
      <c r="BL1803" s="1"/>
    </row>
    <row r="1804" spans="50:64" x14ac:dyDescent="0.2">
      <c r="AX1804" s="1"/>
      <c r="BE1804" s="1"/>
      <c r="BL1804" s="1"/>
    </row>
    <row r="1805" spans="50:64" x14ac:dyDescent="0.2">
      <c r="AX1805" s="1"/>
      <c r="BE1805" s="1"/>
      <c r="BL1805" s="1"/>
    </row>
    <row r="1806" spans="50:64" x14ac:dyDescent="0.2">
      <c r="AX1806" s="1"/>
      <c r="BE1806" s="1"/>
      <c r="BL1806" s="1"/>
    </row>
    <row r="1807" spans="50:64" x14ac:dyDescent="0.2">
      <c r="AX1807" s="1"/>
      <c r="BE1807" s="1"/>
      <c r="BL1807" s="1"/>
    </row>
    <row r="1808" spans="50:64" x14ac:dyDescent="0.2">
      <c r="AX1808" s="1"/>
      <c r="BE1808" s="1"/>
      <c r="BL1808" s="1"/>
    </row>
    <row r="1809" spans="50:64" x14ac:dyDescent="0.2">
      <c r="AX1809" s="1"/>
      <c r="BE1809" s="1"/>
      <c r="BL1809" s="1"/>
    </row>
    <row r="1810" spans="50:64" x14ac:dyDescent="0.2">
      <c r="AX1810" s="1"/>
      <c r="BE1810" s="1"/>
      <c r="BL1810" s="1"/>
    </row>
    <row r="1811" spans="50:64" x14ac:dyDescent="0.2">
      <c r="AX1811" s="1"/>
      <c r="BE1811" s="1"/>
      <c r="BL1811" s="1"/>
    </row>
    <row r="1812" spans="50:64" x14ac:dyDescent="0.2">
      <c r="AX1812" s="1"/>
      <c r="BE1812" s="1"/>
      <c r="BL1812" s="1"/>
    </row>
    <row r="1813" spans="50:64" x14ac:dyDescent="0.2">
      <c r="AX1813" s="1"/>
      <c r="BE1813" s="1"/>
      <c r="BL1813" s="1"/>
    </row>
    <row r="1814" spans="50:64" x14ac:dyDescent="0.2">
      <c r="AX1814" s="1"/>
      <c r="BE1814" s="1"/>
      <c r="BL1814" s="1"/>
    </row>
    <row r="1815" spans="50:64" x14ac:dyDescent="0.2">
      <c r="AX1815" s="1"/>
      <c r="BE1815" s="1"/>
      <c r="BL1815" s="1"/>
    </row>
    <row r="1816" spans="50:64" x14ac:dyDescent="0.2">
      <c r="AX1816" s="1"/>
      <c r="BE1816" s="1"/>
      <c r="BL1816" s="1"/>
    </row>
    <row r="1817" spans="50:64" x14ac:dyDescent="0.2">
      <c r="AX1817" s="1"/>
      <c r="BE1817" s="1"/>
      <c r="BL1817" s="1"/>
    </row>
    <row r="1818" spans="50:64" x14ac:dyDescent="0.2">
      <c r="AX1818" s="1"/>
      <c r="BE1818" s="1"/>
      <c r="BL1818" s="1"/>
    </row>
    <row r="1819" spans="50:64" x14ac:dyDescent="0.2">
      <c r="AX1819" s="1"/>
      <c r="BE1819" s="1"/>
      <c r="BL1819" s="1"/>
    </row>
    <row r="1820" spans="50:64" x14ac:dyDescent="0.2">
      <c r="AX1820" s="1"/>
      <c r="BE1820" s="1"/>
      <c r="BL1820" s="1"/>
    </row>
    <row r="1821" spans="50:64" x14ac:dyDescent="0.2">
      <c r="AX1821" s="1"/>
      <c r="BE1821" s="1"/>
      <c r="BL1821" s="1"/>
    </row>
    <row r="1822" spans="50:64" x14ac:dyDescent="0.2">
      <c r="AX1822" s="1"/>
      <c r="BE1822" s="1"/>
      <c r="BL1822" s="1"/>
    </row>
    <row r="1823" spans="50:64" x14ac:dyDescent="0.2">
      <c r="AX1823" s="1"/>
      <c r="BE1823" s="1"/>
      <c r="BL1823" s="1"/>
    </row>
    <row r="1824" spans="50:64" x14ac:dyDescent="0.2">
      <c r="AX1824" s="1"/>
      <c r="BE1824" s="1"/>
      <c r="BL1824" s="1"/>
    </row>
    <row r="1825" spans="50:64" x14ac:dyDescent="0.2">
      <c r="AX1825" s="1"/>
      <c r="BE1825" s="1"/>
      <c r="BL1825" s="1"/>
    </row>
    <row r="1826" spans="50:64" x14ac:dyDescent="0.2">
      <c r="AX1826" s="1"/>
      <c r="BE1826" s="1"/>
      <c r="BL1826" s="1"/>
    </row>
    <row r="1827" spans="50:64" x14ac:dyDescent="0.2">
      <c r="AX1827" s="1"/>
      <c r="BE1827" s="1"/>
      <c r="BL1827" s="1"/>
    </row>
    <row r="1828" spans="50:64" x14ac:dyDescent="0.2">
      <c r="AX1828" s="1"/>
      <c r="BE1828" s="1"/>
      <c r="BL1828" s="1"/>
    </row>
    <row r="1829" spans="50:64" x14ac:dyDescent="0.2">
      <c r="AX1829" s="1"/>
      <c r="BE1829" s="1"/>
      <c r="BL1829" s="1"/>
    </row>
    <row r="1830" spans="50:64" x14ac:dyDescent="0.2">
      <c r="AX1830" s="1"/>
      <c r="BE1830" s="1"/>
      <c r="BL1830" s="1"/>
    </row>
    <row r="1831" spans="50:64" x14ac:dyDescent="0.2">
      <c r="AX1831" s="1"/>
      <c r="BE1831" s="1"/>
      <c r="BL1831" s="1"/>
    </row>
    <row r="1832" spans="50:64" x14ac:dyDescent="0.2">
      <c r="AX1832" s="1"/>
      <c r="BE1832" s="1"/>
      <c r="BL1832" s="1"/>
    </row>
    <row r="1833" spans="50:64" x14ac:dyDescent="0.2">
      <c r="AX1833" s="1"/>
      <c r="BE1833" s="1"/>
      <c r="BL1833" s="1"/>
    </row>
    <row r="1834" spans="50:64" x14ac:dyDescent="0.2">
      <c r="AX1834" s="1"/>
      <c r="BE1834" s="1"/>
      <c r="BL1834" s="1"/>
    </row>
    <row r="1835" spans="50:64" x14ac:dyDescent="0.2">
      <c r="AX1835" s="1"/>
      <c r="BE1835" s="1"/>
      <c r="BL1835" s="1"/>
    </row>
    <row r="1836" spans="50:64" x14ac:dyDescent="0.2">
      <c r="AX1836" s="1"/>
      <c r="BE1836" s="1"/>
      <c r="BL1836" s="1"/>
    </row>
    <row r="1837" spans="50:64" x14ac:dyDescent="0.2">
      <c r="AX1837" s="1"/>
      <c r="BE1837" s="1"/>
      <c r="BL1837" s="1"/>
    </row>
    <row r="1838" spans="50:64" x14ac:dyDescent="0.2">
      <c r="AX1838" s="1"/>
      <c r="BE1838" s="1"/>
      <c r="BL1838" s="1"/>
    </row>
    <row r="1839" spans="50:64" x14ac:dyDescent="0.2">
      <c r="AX1839" s="1"/>
      <c r="BE1839" s="1"/>
      <c r="BL1839" s="1"/>
    </row>
    <row r="1840" spans="50:64" x14ac:dyDescent="0.2">
      <c r="AX1840" s="1"/>
      <c r="BE1840" s="1"/>
      <c r="BL1840" s="1"/>
    </row>
    <row r="1841" spans="50:64" x14ac:dyDescent="0.2">
      <c r="AX1841" s="1"/>
      <c r="BE1841" s="1"/>
      <c r="BL1841" s="1"/>
    </row>
    <row r="1842" spans="50:64" x14ac:dyDescent="0.2">
      <c r="AX1842" s="1"/>
      <c r="BE1842" s="1"/>
      <c r="BL1842" s="1"/>
    </row>
    <row r="1843" spans="50:64" x14ac:dyDescent="0.2">
      <c r="AX1843" s="1"/>
      <c r="BE1843" s="1"/>
      <c r="BL1843" s="1"/>
    </row>
    <row r="1844" spans="50:64" x14ac:dyDescent="0.2">
      <c r="AX1844" s="1"/>
      <c r="BE1844" s="1"/>
      <c r="BL1844" s="1"/>
    </row>
    <row r="1845" spans="50:64" x14ac:dyDescent="0.2">
      <c r="AX1845" s="1"/>
      <c r="BE1845" s="1"/>
      <c r="BL1845" s="1"/>
    </row>
    <row r="1846" spans="50:64" x14ac:dyDescent="0.2">
      <c r="AX1846" s="1"/>
      <c r="BE1846" s="1"/>
      <c r="BL1846" s="1"/>
    </row>
    <row r="1847" spans="50:64" x14ac:dyDescent="0.2">
      <c r="AX1847" s="1"/>
      <c r="BE1847" s="1"/>
      <c r="BL1847" s="1"/>
    </row>
    <row r="1848" spans="50:64" x14ac:dyDescent="0.2">
      <c r="AX1848" s="1"/>
      <c r="BE1848" s="1"/>
      <c r="BL1848" s="1"/>
    </row>
    <row r="1849" spans="50:64" x14ac:dyDescent="0.2">
      <c r="AX1849" s="1"/>
      <c r="BE1849" s="1"/>
      <c r="BL1849" s="1"/>
    </row>
    <row r="1850" spans="50:64" x14ac:dyDescent="0.2">
      <c r="AX1850" s="1"/>
      <c r="BE1850" s="1"/>
      <c r="BL1850" s="1"/>
    </row>
    <row r="1851" spans="50:64" x14ac:dyDescent="0.2">
      <c r="AX1851" s="1"/>
      <c r="BE1851" s="1"/>
      <c r="BL1851" s="1"/>
    </row>
    <row r="1852" spans="50:64" x14ac:dyDescent="0.2">
      <c r="AX1852" s="1"/>
      <c r="BE1852" s="1"/>
      <c r="BL1852" s="1"/>
    </row>
    <row r="1853" spans="50:64" x14ac:dyDescent="0.2">
      <c r="AX1853" s="1"/>
      <c r="BE1853" s="1"/>
      <c r="BL1853" s="1"/>
    </row>
    <row r="1854" spans="50:64" x14ac:dyDescent="0.2">
      <c r="AX1854" s="1"/>
      <c r="BE1854" s="1"/>
      <c r="BL1854" s="1"/>
    </row>
    <row r="1855" spans="50:64" x14ac:dyDescent="0.2">
      <c r="AX1855" s="1"/>
      <c r="BE1855" s="1"/>
      <c r="BL1855" s="1"/>
    </row>
    <row r="1856" spans="50:64" x14ac:dyDescent="0.2">
      <c r="AX1856" s="1"/>
      <c r="BE1856" s="1"/>
      <c r="BL1856" s="1"/>
    </row>
    <row r="1857" spans="50:64" x14ac:dyDescent="0.2">
      <c r="AX1857" s="1"/>
      <c r="BE1857" s="1"/>
      <c r="BL1857" s="1"/>
    </row>
    <row r="1858" spans="50:64" x14ac:dyDescent="0.2">
      <c r="AX1858" s="1"/>
      <c r="BE1858" s="1"/>
      <c r="BL1858" s="1"/>
    </row>
    <row r="1859" spans="50:64" x14ac:dyDescent="0.2">
      <c r="AX1859" s="1"/>
      <c r="BE1859" s="1"/>
      <c r="BL1859" s="1"/>
    </row>
    <row r="1860" spans="50:64" x14ac:dyDescent="0.2">
      <c r="AX1860" s="1"/>
      <c r="BE1860" s="1"/>
      <c r="BL1860" s="1"/>
    </row>
    <row r="1861" spans="50:64" x14ac:dyDescent="0.2">
      <c r="AX1861" s="1"/>
      <c r="BE1861" s="1"/>
      <c r="BL1861" s="1"/>
    </row>
    <row r="1862" spans="50:64" x14ac:dyDescent="0.2">
      <c r="AX1862" s="1"/>
      <c r="BE1862" s="1"/>
      <c r="BL1862" s="1"/>
    </row>
    <row r="1863" spans="50:64" x14ac:dyDescent="0.2">
      <c r="AX1863" s="1"/>
      <c r="BE1863" s="1"/>
      <c r="BL1863" s="1"/>
    </row>
    <row r="1864" spans="50:64" x14ac:dyDescent="0.2">
      <c r="AX1864" s="1"/>
      <c r="BE1864" s="1"/>
      <c r="BL1864" s="1"/>
    </row>
    <row r="1865" spans="50:64" x14ac:dyDescent="0.2">
      <c r="AX1865" s="1"/>
      <c r="BE1865" s="1"/>
      <c r="BL1865" s="1"/>
    </row>
    <row r="1866" spans="50:64" x14ac:dyDescent="0.2">
      <c r="AX1866" s="1"/>
      <c r="BE1866" s="1"/>
      <c r="BL1866" s="1"/>
    </row>
    <row r="1867" spans="50:64" x14ac:dyDescent="0.2">
      <c r="AX1867" s="1"/>
      <c r="BE1867" s="1"/>
      <c r="BL1867" s="1"/>
    </row>
    <row r="1868" spans="50:64" x14ac:dyDescent="0.2">
      <c r="AX1868" s="1"/>
      <c r="BE1868" s="1"/>
      <c r="BL1868" s="1"/>
    </row>
    <row r="1869" spans="50:64" x14ac:dyDescent="0.2">
      <c r="AX1869" s="1"/>
      <c r="BE1869" s="1"/>
      <c r="BL1869" s="1"/>
    </row>
    <row r="1870" spans="50:64" x14ac:dyDescent="0.2">
      <c r="AX1870" s="1"/>
      <c r="BE1870" s="1"/>
      <c r="BL1870" s="1"/>
    </row>
    <row r="1871" spans="50:64" x14ac:dyDescent="0.2">
      <c r="AX1871" s="1"/>
      <c r="BE1871" s="1"/>
      <c r="BL1871" s="1"/>
    </row>
    <row r="1872" spans="50:64" x14ac:dyDescent="0.2">
      <c r="AX1872" s="1"/>
      <c r="BE1872" s="1"/>
      <c r="BL1872" s="1"/>
    </row>
    <row r="1873" spans="50:64" x14ac:dyDescent="0.2">
      <c r="AX1873" s="1"/>
      <c r="BE1873" s="1"/>
      <c r="BL1873" s="1"/>
    </row>
    <row r="1874" spans="50:64" x14ac:dyDescent="0.2">
      <c r="AX1874" s="1"/>
      <c r="BE1874" s="1"/>
      <c r="BL1874" s="1"/>
    </row>
    <row r="1875" spans="50:64" x14ac:dyDescent="0.2">
      <c r="AX1875" s="1"/>
      <c r="BE1875" s="1"/>
      <c r="BL1875" s="1"/>
    </row>
    <row r="1876" spans="50:64" x14ac:dyDescent="0.2">
      <c r="AX1876" s="1"/>
      <c r="BE1876" s="1"/>
      <c r="BL1876" s="1"/>
    </row>
    <row r="1877" spans="50:64" x14ac:dyDescent="0.2">
      <c r="AX1877" s="1"/>
      <c r="BE1877" s="1"/>
      <c r="BL1877" s="1"/>
    </row>
    <row r="1878" spans="50:64" x14ac:dyDescent="0.2">
      <c r="AX1878" s="1"/>
      <c r="BE1878" s="1"/>
      <c r="BL1878" s="1"/>
    </row>
    <row r="1879" spans="50:64" x14ac:dyDescent="0.2">
      <c r="AX1879" s="1"/>
      <c r="BE1879" s="1"/>
      <c r="BL1879" s="1"/>
    </row>
    <row r="1880" spans="50:64" x14ac:dyDescent="0.2">
      <c r="AX1880" s="1"/>
      <c r="BE1880" s="1"/>
      <c r="BL1880" s="1"/>
    </row>
    <row r="1881" spans="50:64" x14ac:dyDescent="0.2">
      <c r="AX1881" s="1"/>
      <c r="BE1881" s="1"/>
      <c r="BL1881" s="1"/>
    </row>
    <row r="1882" spans="50:64" x14ac:dyDescent="0.2">
      <c r="AX1882" s="1"/>
      <c r="BE1882" s="1"/>
      <c r="BL1882" s="1"/>
    </row>
    <row r="1883" spans="50:64" x14ac:dyDescent="0.2">
      <c r="AX1883" s="1"/>
      <c r="BE1883" s="1"/>
      <c r="BL1883" s="1"/>
    </row>
    <row r="1884" spans="50:64" x14ac:dyDescent="0.2">
      <c r="AX1884" s="1"/>
      <c r="BE1884" s="1"/>
      <c r="BL1884" s="1"/>
    </row>
    <row r="1885" spans="50:64" x14ac:dyDescent="0.2">
      <c r="AX1885" s="1"/>
      <c r="BE1885" s="1"/>
      <c r="BL1885" s="1"/>
    </row>
    <row r="1886" spans="50:64" x14ac:dyDescent="0.2">
      <c r="AX1886" s="1"/>
      <c r="BE1886" s="1"/>
      <c r="BL1886" s="1"/>
    </row>
    <row r="1887" spans="50:64" x14ac:dyDescent="0.2">
      <c r="AX1887" s="1"/>
      <c r="BE1887" s="1"/>
      <c r="BL1887" s="1"/>
    </row>
    <row r="1888" spans="50:64" x14ac:dyDescent="0.2">
      <c r="AX1888" s="1"/>
      <c r="BE1888" s="1"/>
      <c r="BL1888" s="1"/>
    </row>
    <row r="1889" spans="50:64" x14ac:dyDescent="0.2">
      <c r="AX1889" s="1"/>
      <c r="BE1889" s="1"/>
      <c r="BL1889" s="1"/>
    </row>
    <row r="1890" spans="50:64" x14ac:dyDescent="0.2">
      <c r="AX1890" s="1"/>
      <c r="BE1890" s="1"/>
      <c r="BL1890" s="1"/>
    </row>
    <row r="1891" spans="50:64" x14ac:dyDescent="0.2">
      <c r="AX1891" s="1"/>
      <c r="BE1891" s="1"/>
      <c r="BL1891" s="1"/>
    </row>
    <row r="1892" spans="50:64" x14ac:dyDescent="0.2">
      <c r="AX1892" s="1"/>
      <c r="BE1892" s="1"/>
      <c r="BL1892" s="1"/>
    </row>
    <row r="1893" spans="50:64" x14ac:dyDescent="0.2">
      <c r="AX1893" s="1"/>
      <c r="BE1893" s="1"/>
      <c r="BL1893" s="1"/>
    </row>
    <row r="1894" spans="50:64" x14ac:dyDescent="0.2">
      <c r="AX1894" s="1"/>
      <c r="BE1894" s="1"/>
      <c r="BL1894" s="1"/>
    </row>
    <row r="1895" spans="50:64" x14ac:dyDescent="0.2">
      <c r="AX1895" s="1"/>
      <c r="BE1895" s="1"/>
      <c r="BL1895" s="1"/>
    </row>
    <row r="1896" spans="50:64" x14ac:dyDescent="0.2">
      <c r="AX1896" s="1"/>
      <c r="BE1896" s="1"/>
      <c r="BL1896" s="1"/>
    </row>
    <row r="1897" spans="50:64" x14ac:dyDescent="0.2">
      <c r="AX1897" s="1"/>
      <c r="BE1897" s="1"/>
      <c r="BL1897" s="1"/>
    </row>
    <row r="1898" spans="50:64" x14ac:dyDescent="0.2">
      <c r="AX1898" s="1"/>
      <c r="BE1898" s="1"/>
      <c r="BL1898" s="1"/>
    </row>
    <row r="1899" spans="50:64" x14ac:dyDescent="0.2">
      <c r="AX1899" s="1"/>
      <c r="BE1899" s="1"/>
      <c r="BL1899" s="1"/>
    </row>
    <row r="1900" spans="50:64" x14ac:dyDescent="0.2">
      <c r="AX1900" s="1"/>
      <c r="BE1900" s="1"/>
      <c r="BL1900" s="1"/>
    </row>
    <row r="1901" spans="50:64" x14ac:dyDescent="0.2">
      <c r="AX1901" s="1"/>
      <c r="BE1901" s="1"/>
      <c r="BL1901" s="1"/>
    </row>
    <row r="1902" spans="50:64" x14ac:dyDescent="0.2">
      <c r="AX1902" s="1"/>
      <c r="BE1902" s="1"/>
      <c r="BL1902" s="1"/>
    </row>
    <row r="1903" spans="50:64" x14ac:dyDescent="0.2">
      <c r="AX1903" s="1"/>
      <c r="BE1903" s="1"/>
      <c r="BL1903" s="1"/>
    </row>
    <row r="1904" spans="50:64" x14ac:dyDescent="0.2">
      <c r="AX1904" s="1"/>
      <c r="BE1904" s="1"/>
      <c r="BL1904" s="1"/>
    </row>
    <row r="1905" spans="50:64" x14ac:dyDescent="0.2">
      <c r="AX1905" s="1"/>
      <c r="BE1905" s="1"/>
      <c r="BL1905" s="1"/>
    </row>
    <row r="1906" spans="50:64" x14ac:dyDescent="0.2">
      <c r="AX1906" s="1"/>
      <c r="BE1906" s="1"/>
      <c r="BL1906" s="1"/>
    </row>
    <row r="1907" spans="50:64" x14ac:dyDescent="0.2">
      <c r="AX1907" s="1"/>
      <c r="BE1907" s="1"/>
      <c r="BL1907" s="1"/>
    </row>
    <row r="1908" spans="50:64" x14ac:dyDescent="0.2">
      <c r="AX1908" s="1"/>
      <c r="BE1908" s="1"/>
      <c r="BL1908" s="1"/>
    </row>
    <row r="1909" spans="50:64" x14ac:dyDescent="0.2">
      <c r="AX1909" s="1"/>
      <c r="BE1909" s="1"/>
      <c r="BL1909" s="1"/>
    </row>
    <row r="1910" spans="50:64" x14ac:dyDescent="0.2">
      <c r="AX1910" s="1"/>
      <c r="BE1910" s="1"/>
      <c r="BL1910" s="1"/>
    </row>
    <row r="1911" spans="50:64" x14ac:dyDescent="0.2">
      <c r="AX1911" s="1"/>
      <c r="BE1911" s="1"/>
      <c r="BL1911" s="1"/>
    </row>
    <row r="1912" spans="50:64" x14ac:dyDescent="0.2">
      <c r="AX1912" s="1"/>
      <c r="BE1912" s="1"/>
      <c r="BL1912" s="1"/>
    </row>
    <row r="1913" spans="50:64" x14ac:dyDescent="0.2">
      <c r="AX1913" s="1"/>
      <c r="BE1913" s="1"/>
      <c r="BL1913" s="1"/>
    </row>
    <row r="1914" spans="50:64" x14ac:dyDescent="0.2">
      <c r="AX1914" s="1"/>
      <c r="BE1914" s="1"/>
      <c r="BL1914" s="1"/>
    </row>
    <row r="1915" spans="50:64" x14ac:dyDescent="0.2">
      <c r="AX1915" s="1"/>
      <c r="BE1915" s="1"/>
      <c r="BL1915" s="1"/>
    </row>
    <row r="1916" spans="50:64" x14ac:dyDescent="0.2">
      <c r="AX1916" s="1"/>
      <c r="BE1916" s="1"/>
      <c r="BL1916" s="1"/>
    </row>
    <row r="1917" spans="50:64" x14ac:dyDescent="0.2">
      <c r="AX1917" s="1"/>
      <c r="BE1917" s="1"/>
      <c r="BL1917" s="1"/>
    </row>
    <row r="1918" spans="50:64" x14ac:dyDescent="0.2">
      <c r="AX1918" s="1"/>
      <c r="BE1918" s="1"/>
      <c r="BL1918" s="1"/>
    </row>
    <row r="1919" spans="50:64" x14ac:dyDescent="0.2">
      <c r="AX1919" s="1"/>
      <c r="BE1919" s="1"/>
      <c r="BL1919" s="1"/>
    </row>
    <row r="1920" spans="50:64" x14ac:dyDescent="0.2">
      <c r="AX1920" s="1"/>
      <c r="BE1920" s="1"/>
      <c r="BL1920" s="1"/>
    </row>
    <row r="1921" spans="50:64" x14ac:dyDescent="0.2">
      <c r="AX1921" s="1"/>
      <c r="BE1921" s="1"/>
      <c r="BL1921" s="1"/>
    </row>
    <row r="1922" spans="50:64" x14ac:dyDescent="0.2">
      <c r="AX1922" s="1"/>
      <c r="BE1922" s="1"/>
      <c r="BL1922" s="1"/>
    </row>
    <row r="1923" spans="50:64" x14ac:dyDescent="0.2">
      <c r="AX1923" s="1"/>
      <c r="BE1923" s="1"/>
      <c r="BL1923" s="1"/>
    </row>
    <row r="1924" spans="50:64" x14ac:dyDescent="0.2">
      <c r="AX1924" s="1"/>
      <c r="BE1924" s="1"/>
      <c r="BL1924" s="1"/>
    </row>
    <row r="1925" spans="50:64" x14ac:dyDescent="0.2">
      <c r="AX1925" s="1"/>
      <c r="BE1925" s="1"/>
      <c r="BL1925" s="1"/>
    </row>
    <row r="1926" spans="50:64" x14ac:dyDescent="0.2">
      <c r="AX1926" s="1"/>
      <c r="BE1926" s="1"/>
      <c r="BL1926" s="1"/>
    </row>
    <row r="1927" spans="50:64" x14ac:dyDescent="0.2">
      <c r="AX1927" s="1"/>
      <c r="BE1927" s="1"/>
      <c r="BL1927" s="1"/>
    </row>
    <row r="1928" spans="50:64" x14ac:dyDescent="0.2">
      <c r="AX1928" s="1"/>
      <c r="BE1928" s="1"/>
      <c r="BL1928" s="1"/>
    </row>
    <row r="1929" spans="50:64" x14ac:dyDescent="0.2">
      <c r="AX1929" s="1"/>
      <c r="BE1929" s="1"/>
      <c r="BL1929" s="1"/>
    </row>
    <row r="1930" spans="50:64" x14ac:dyDescent="0.2">
      <c r="AX1930" s="1"/>
      <c r="BE1930" s="1"/>
      <c r="BL1930" s="1"/>
    </row>
    <row r="1931" spans="50:64" x14ac:dyDescent="0.2">
      <c r="AX1931" s="1"/>
      <c r="BE1931" s="1"/>
      <c r="BL1931" s="1"/>
    </row>
    <row r="1932" spans="50:64" x14ac:dyDescent="0.2">
      <c r="AX1932" s="1"/>
      <c r="BE1932" s="1"/>
      <c r="BL1932" s="1"/>
    </row>
    <row r="1933" spans="50:64" x14ac:dyDescent="0.2">
      <c r="AX1933" s="1"/>
      <c r="BE1933" s="1"/>
      <c r="BL1933" s="1"/>
    </row>
    <row r="1934" spans="50:64" x14ac:dyDescent="0.2">
      <c r="AX1934" s="1"/>
      <c r="BE1934" s="1"/>
      <c r="BL1934" s="1"/>
    </row>
    <row r="1935" spans="50:64" x14ac:dyDescent="0.2">
      <c r="AX1935" s="1"/>
      <c r="BE1935" s="1"/>
      <c r="BL1935" s="1"/>
    </row>
    <row r="1936" spans="50:64" x14ac:dyDescent="0.2">
      <c r="AX1936" s="1"/>
      <c r="BE1936" s="1"/>
      <c r="BL1936" s="1"/>
    </row>
    <row r="1937" spans="50:64" x14ac:dyDescent="0.2">
      <c r="AX1937" s="1"/>
      <c r="BE1937" s="1"/>
      <c r="BL1937" s="1"/>
    </row>
    <row r="1938" spans="50:64" x14ac:dyDescent="0.2">
      <c r="AX1938" s="1"/>
      <c r="BE1938" s="1"/>
      <c r="BL1938" s="1"/>
    </row>
    <row r="1939" spans="50:64" x14ac:dyDescent="0.2">
      <c r="AX1939" s="1"/>
      <c r="BE1939" s="1"/>
      <c r="BL1939" s="1"/>
    </row>
    <row r="1940" spans="50:64" x14ac:dyDescent="0.2">
      <c r="AX1940" s="1"/>
      <c r="BE1940" s="1"/>
      <c r="BL1940" s="1"/>
    </row>
    <row r="1941" spans="50:64" x14ac:dyDescent="0.2">
      <c r="AX1941" s="1"/>
      <c r="BE1941" s="1"/>
      <c r="BL1941" s="1"/>
    </row>
    <row r="1942" spans="50:64" x14ac:dyDescent="0.2">
      <c r="AX1942" s="1"/>
      <c r="BE1942" s="1"/>
      <c r="BL1942" s="1"/>
    </row>
    <row r="1943" spans="50:64" x14ac:dyDescent="0.2">
      <c r="AX1943" s="1"/>
      <c r="BE1943" s="1"/>
      <c r="BL1943" s="1"/>
    </row>
    <row r="1944" spans="50:64" x14ac:dyDescent="0.2">
      <c r="AX1944" s="1"/>
      <c r="BE1944" s="1"/>
      <c r="BL1944" s="1"/>
    </row>
    <row r="1945" spans="50:64" x14ac:dyDescent="0.2">
      <c r="AX1945" s="1"/>
      <c r="BE1945" s="1"/>
      <c r="BL1945" s="1"/>
    </row>
    <row r="1946" spans="50:64" x14ac:dyDescent="0.2">
      <c r="AX1946" s="1"/>
      <c r="BE1946" s="1"/>
      <c r="BL1946" s="1"/>
    </row>
    <row r="1947" spans="50:64" x14ac:dyDescent="0.2">
      <c r="AX1947" s="1"/>
      <c r="BE1947" s="1"/>
      <c r="BL1947" s="1"/>
    </row>
    <row r="1948" spans="50:64" x14ac:dyDescent="0.2">
      <c r="AX1948" s="1"/>
      <c r="BE1948" s="1"/>
      <c r="BL1948" s="1"/>
    </row>
    <row r="1949" spans="50:64" x14ac:dyDescent="0.2">
      <c r="AX1949" s="1"/>
      <c r="BE1949" s="1"/>
      <c r="BL1949" s="1"/>
    </row>
    <row r="1950" spans="50:64" x14ac:dyDescent="0.2">
      <c r="AX1950" s="1"/>
      <c r="BE1950" s="1"/>
      <c r="BL1950" s="1"/>
    </row>
    <row r="1951" spans="50:64" x14ac:dyDescent="0.2">
      <c r="AX1951" s="1"/>
      <c r="BE1951" s="1"/>
      <c r="BL1951" s="1"/>
    </row>
    <row r="1952" spans="50:64" x14ac:dyDescent="0.2">
      <c r="AX1952" s="1"/>
      <c r="BE1952" s="1"/>
      <c r="BL1952" s="1"/>
    </row>
    <row r="1953" spans="50:64" x14ac:dyDescent="0.2">
      <c r="AX1953" s="1"/>
      <c r="BE1953" s="1"/>
      <c r="BL1953" s="1"/>
    </row>
    <row r="1954" spans="50:64" x14ac:dyDescent="0.2">
      <c r="AX1954" s="1"/>
      <c r="BE1954" s="1"/>
      <c r="BL1954" s="1"/>
    </row>
    <row r="1955" spans="50:64" x14ac:dyDescent="0.2">
      <c r="AX1955" s="1"/>
      <c r="BE1955" s="1"/>
      <c r="BL1955" s="1"/>
    </row>
    <row r="1956" spans="50:64" x14ac:dyDescent="0.2">
      <c r="AX1956" s="1"/>
      <c r="BE1956" s="1"/>
      <c r="BL1956" s="1"/>
    </row>
    <row r="1957" spans="50:64" x14ac:dyDescent="0.2">
      <c r="AX1957" s="1"/>
      <c r="BE1957" s="1"/>
      <c r="BL1957" s="1"/>
    </row>
    <row r="1958" spans="50:64" x14ac:dyDescent="0.2">
      <c r="AX1958" s="1"/>
      <c r="BE1958" s="1"/>
      <c r="BL1958" s="1"/>
    </row>
    <row r="1959" spans="50:64" x14ac:dyDescent="0.2">
      <c r="AX1959" s="1"/>
      <c r="BE1959" s="1"/>
      <c r="BL1959" s="1"/>
    </row>
    <row r="1960" spans="50:64" x14ac:dyDescent="0.2">
      <c r="AX1960" s="1"/>
      <c r="BE1960" s="1"/>
      <c r="BL1960" s="1"/>
    </row>
    <row r="1961" spans="50:64" x14ac:dyDescent="0.2">
      <c r="AX1961" s="1"/>
      <c r="BE1961" s="1"/>
      <c r="BL1961" s="1"/>
    </row>
    <row r="1962" spans="50:64" x14ac:dyDescent="0.2">
      <c r="AX1962" s="1"/>
      <c r="BE1962" s="1"/>
      <c r="BL1962" s="1"/>
    </row>
    <row r="1963" spans="50:64" x14ac:dyDescent="0.2">
      <c r="AX1963" s="1"/>
      <c r="BE1963" s="1"/>
      <c r="BL1963" s="1"/>
    </row>
    <row r="1964" spans="50:64" x14ac:dyDescent="0.2">
      <c r="AX1964" s="1"/>
      <c r="BE1964" s="1"/>
      <c r="BL1964" s="1"/>
    </row>
    <row r="1965" spans="50:64" x14ac:dyDescent="0.2">
      <c r="AX1965" s="1"/>
      <c r="BE1965" s="1"/>
      <c r="BL1965" s="1"/>
    </row>
    <row r="1966" spans="50:64" x14ac:dyDescent="0.2">
      <c r="AX1966" s="1"/>
      <c r="BE1966" s="1"/>
      <c r="BL1966" s="1"/>
    </row>
    <row r="1967" spans="50:64" x14ac:dyDescent="0.2">
      <c r="AX1967" s="1"/>
      <c r="BE1967" s="1"/>
      <c r="BL1967" s="1"/>
    </row>
    <row r="1968" spans="50:64" x14ac:dyDescent="0.2">
      <c r="AX1968" s="1"/>
      <c r="BE1968" s="1"/>
      <c r="BL1968" s="1"/>
    </row>
    <row r="1969" spans="50:64" x14ac:dyDescent="0.2">
      <c r="AX1969" s="1"/>
      <c r="BE1969" s="1"/>
      <c r="BL1969" s="1"/>
    </row>
    <row r="1970" spans="50:64" x14ac:dyDescent="0.2">
      <c r="AX1970" s="1"/>
      <c r="BE1970" s="1"/>
      <c r="BL1970" s="1"/>
    </row>
    <row r="1971" spans="50:64" x14ac:dyDescent="0.2">
      <c r="AX1971" s="1"/>
      <c r="BE1971" s="1"/>
      <c r="BL1971" s="1"/>
    </row>
    <row r="1972" spans="50:64" x14ac:dyDescent="0.2">
      <c r="AX1972" s="1"/>
      <c r="BE1972" s="1"/>
      <c r="BL1972" s="1"/>
    </row>
    <row r="1973" spans="50:64" x14ac:dyDescent="0.2">
      <c r="AX1973" s="1"/>
      <c r="BE1973" s="1"/>
      <c r="BL1973" s="1"/>
    </row>
    <row r="1974" spans="50:64" x14ac:dyDescent="0.2">
      <c r="AX1974" s="1"/>
      <c r="BE1974" s="1"/>
      <c r="BL1974" s="1"/>
    </row>
    <row r="1975" spans="50:64" x14ac:dyDescent="0.2">
      <c r="AX1975" s="1"/>
      <c r="BE1975" s="1"/>
      <c r="BL1975" s="1"/>
    </row>
    <row r="1976" spans="50:64" x14ac:dyDescent="0.2">
      <c r="AX1976" s="1"/>
      <c r="BE1976" s="1"/>
      <c r="BL1976" s="1"/>
    </row>
    <row r="1977" spans="50:64" x14ac:dyDescent="0.2">
      <c r="AX1977" s="1"/>
      <c r="BE1977" s="1"/>
      <c r="BL1977" s="1"/>
    </row>
    <row r="1978" spans="50:64" x14ac:dyDescent="0.2">
      <c r="AX1978" s="1"/>
      <c r="BE1978" s="1"/>
      <c r="BL1978" s="1"/>
    </row>
    <row r="1979" spans="50:64" x14ac:dyDescent="0.2">
      <c r="AX1979" s="1"/>
      <c r="BE1979" s="1"/>
      <c r="BL1979" s="1"/>
    </row>
    <row r="1980" spans="50:64" x14ac:dyDescent="0.2">
      <c r="AX1980" s="1"/>
      <c r="BE1980" s="1"/>
      <c r="BL1980" s="1"/>
    </row>
    <row r="1981" spans="50:64" x14ac:dyDescent="0.2">
      <c r="AX1981" s="1"/>
      <c r="BE1981" s="1"/>
      <c r="BL1981" s="1"/>
    </row>
    <row r="1982" spans="50:64" x14ac:dyDescent="0.2">
      <c r="AX1982" s="1"/>
      <c r="BE1982" s="1"/>
      <c r="BL1982" s="1"/>
    </row>
    <row r="1983" spans="50:64" x14ac:dyDescent="0.2">
      <c r="AX1983" s="1"/>
      <c r="BE1983" s="1"/>
      <c r="BL1983" s="1"/>
    </row>
    <row r="1984" spans="50:64" x14ac:dyDescent="0.2">
      <c r="AX1984" s="1"/>
      <c r="BE1984" s="1"/>
      <c r="BL1984" s="1"/>
    </row>
    <row r="1985" spans="50:64" x14ac:dyDescent="0.2">
      <c r="AX1985" s="1"/>
      <c r="BE1985" s="1"/>
      <c r="BL1985" s="1"/>
    </row>
    <row r="1986" spans="50:64" x14ac:dyDescent="0.2">
      <c r="AX1986" s="1"/>
      <c r="BE1986" s="1"/>
      <c r="BL1986" s="1"/>
    </row>
    <row r="1987" spans="50:64" x14ac:dyDescent="0.2">
      <c r="AX1987" s="1"/>
      <c r="BE1987" s="1"/>
      <c r="BL1987" s="1"/>
    </row>
    <row r="1988" spans="50:64" x14ac:dyDescent="0.2">
      <c r="AX1988" s="1"/>
      <c r="BE1988" s="1"/>
      <c r="BL1988" s="1"/>
    </row>
    <row r="1989" spans="50:64" x14ac:dyDescent="0.2">
      <c r="AX1989" s="1"/>
      <c r="BE1989" s="1"/>
      <c r="BL1989" s="1"/>
    </row>
    <row r="1990" spans="50:64" x14ac:dyDescent="0.2">
      <c r="AX1990" s="1"/>
      <c r="BE1990" s="1"/>
      <c r="BL1990" s="1"/>
    </row>
    <row r="1991" spans="50:64" x14ac:dyDescent="0.2">
      <c r="AX1991" s="1"/>
      <c r="BE1991" s="1"/>
      <c r="BL1991" s="1"/>
    </row>
    <row r="1992" spans="50:64" x14ac:dyDescent="0.2">
      <c r="AX1992" s="1"/>
      <c r="BE1992" s="1"/>
      <c r="BL1992" s="1"/>
    </row>
    <row r="1993" spans="50:64" x14ac:dyDescent="0.2">
      <c r="AX1993" s="1"/>
      <c r="BE1993" s="1"/>
      <c r="BL1993" s="1"/>
    </row>
    <row r="1994" spans="50:64" x14ac:dyDescent="0.2">
      <c r="AX1994" s="1"/>
      <c r="BE1994" s="1"/>
      <c r="BL1994" s="1"/>
    </row>
    <row r="1995" spans="50:64" x14ac:dyDescent="0.2">
      <c r="AX1995" s="1"/>
      <c r="BE1995" s="1"/>
      <c r="BL1995" s="1"/>
    </row>
    <row r="1996" spans="50:64" x14ac:dyDescent="0.2">
      <c r="AX1996" s="1"/>
      <c r="BE1996" s="1"/>
      <c r="BL1996" s="1"/>
    </row>
    <row r="1997" spans="50:64" x14ac:dyDescent="0.2">
      <c r="AX1997" s="1"/>
      <c r="BE1997" s="1"/>
      <c r="BL1997" s="1"/>
    </row>
    <row r="1998" spans="50:64" x14ac:dyDescent="0.2">
      <c r="AX1998" s="1"/>
      <c r="BE1998" s="1"/>
      <c r="BL1998" s="1"/>
    </row>
    <row r="1999" spans="50:64" x14ac:dyDescent="0.2">
      <c r="AX1999" s="1"/>
      <c r="BE1999" s="1"/>
      <c r="BL1999" s="1"/>
    </row>
    <row r="2000" spans="50:64" x14ac:dyDescent="0.2">
      <c r="AX2000" s="1"/>
      <c r="BE2000" s="1"/>
      <c r="BL2000" s="1"/>
    </row>
    <row r="2001" spans="50:64" x14ac:dyDescent="0.2">
      <c r="AX2001" s="1"/>
      <c r="BE2001" s="1"/>
      <c r="BL2001" s="1"/>
    </row>
    <row r="2002" spans="50:64" x14ac:dyDescent="0.2">
      <c r="AX2002" s="1"/>
      <c r="BE2002" s="1"/>
      <c r="BL2002" s="1"/>
    </row>
    <row r="2003" spans="50:64" x14ac:dyDescent="0.2">
      <c r="AX2003" s="1"/>
      <c r="BE2003" s="1"/>
      <c r="BL2003" s="1"/>
    </row>
    <row r="2004" spans="50:64" x14ac:dyDescent="0.2">
      <c r="AX2004" s="1"/>
      <c r="BE2004" s="1"/>
      <c r="BL2004" s="1"/>
    </row>
    <row r="2005" spans="50:64" x14ac:dyDescent="0.2">
      <c r="AX2005" s="1"/>
      <c r="BE2005" s="1"/>
      <c r="BL2005" s="1"/>
    </row>
    <row r="2006" spans="50:64" x14ac:dyDescent="0.2">
      <c r="AX2006" s="1"/>
      <c r="BE2006" s="1"/>
      <c r="BL2006" s="1"/>
    </row>
    <row r="2007" spans="50:64" x14ac:dyDescent="0.2">
      <c r="AX2007" s="1"/>
      <c r="BE2007" s="1"/>
      <c r="BL2007" s="1"/>
    </row>
    <row r="2008" spans="50:64" x14ac:dyDescent="0.2">
      <c r="AX2008" s="1"/>
      <c r="BE2008" s="1"/>
      <c r="BL2008" s="1"/>
    </row>
    <row r="2009" spans="50:64" x14ac:dyDescent="0.2">
      <c r="AX2009" s="1"/>
      <c r="BE2009" s="1"/>
      <c r="BL2009" s="1"/>
    </row>
    <row r="2010" spans="50:64" x14ac:dyDescent="0.2">
      <c r="AX2010" s="1"/>
      <c r="BE2010" s="1"/>
      <c r="BL2010" s="1"/>
    </row>
    <row r="2011" spans="50:64" x14ac:dyDescent="0.2">
      <c r="AX2011" s="1"/>
      <c r="BE2011" s="1"/>
      <c r="BL2011" s="1"/>
    </row>
    <row r="2012" spans="50:64" x14ac:dyDescent="0.2">
      <c r="AX2012" s="1"/>
      <c r="BE2012" s="1"/>
      <c r="BL2012" s="1"/>
    </row>
    <row r="2013" spans="50:64" x14ac:dyDescent="0.2">
      <c r="AX2013" s="1"/>
      <c r="BE2013" s="1"/>
      <c r="BL2013" s="1"/>
    </row>
    <row r="2014" spans="50:64" x14ac:dyDescent="0.2">
      <c r="AX2014" s="1"/>
      <c r="BE2014" s="1"/>
      <c r="BL2014" s="1"/>
    </row>
    <row r="2015" spans="50:64" x14ac:dyDescent="0.2">
      <c r="AX2015" s="1"/>
      <c r="BE2015" s="1"/>
      <c r="BL2015" s="1"/>
    </row>
    <row r="2016" spans="50:64" x14ac:dyDescent="0.2">
      <c r="AX2016" s="1"/>
      <c r="BE2016" s="1"/>
      <c r="BL2016" s="1"/>
    </row>
    <row r="2017" spans="50:64" x14ac:dyDescent="0.2">
      <c r="AX2017" s="1"/>
      <c r="BE2017" s="1"/>
      <c r="BL2017" s="1"/>
    </row>
    <row r="2018" spans="50:64" x14ac:dyDescent="0.2">
      <c r="AX2018" s="1"/>
      <c r="BE2018" s="1"/>
      <c r="BL2018" s="1"/>
    </row>
    <row r="2019" spans="50:64" x14ac:dyDescent="0.2">
      <c r="AX2019" s="1"/>
      <c r="BE2019" s="1"/>
      <c r="BL2019" s="1"/>
    </row>
    <row r="2020" spans="50:64" x14ac:dyDescent="0.2">
      <c r="AX2020" s="1"/>
      <c r="BE2020" s="1"/>
      <c r="BL2020" s="1"/>
    </row>
    <row r="2021" spans="50:64" x14ac:dyDescent="0.2">
      <c r="AX2021" s="1"/>
      <c r="BE2021" s="1"/>
      <c r="BL2021" s="1"/>
    </row>
    <row r="2022" spans="50:64" x14ac:dyDescent="0.2">
      <c r="AX2022" s="1"/>
      <c r="BE2022" s="1"/>
      <c r="BL2022" s="1"/>
    </row>
    <row r="2023" spans="50:64" x14ac:dyDescent="0.2">
      <c r="AX2023" s="1"/>
      <c r="BE2023" s="1"/>
      <c r="BL2023" s="1"/>
    </row>
    <row r="2024" spans="50:64" x14ac:dyDescent="0.2">
      <c r="AX2024" s="1"/>
      <c r="BE2024" s="1"/>
      <c r="BL2024" s="1"/>
    </row>
    <row r="2025" spans="50:64" x14ac:dyDescent="0.2">
      <c r="AX2025" s="1"/>
      <c r="BE2025" s="1"/>
      <c r="BL2025" s="1"/>
    </row>
    <row r="2026" spans="50:64" x14ac:dyDescent="0.2">
      <c r="AX2026" s="1"/>
      <c r="BE2026" s="1"/>
      <c r="BL2026" s="1"/>
    </row>
    <row r="2027" spans="50:64" x14ac:dyDescent="0.2">
      <c r="AX2027" s="1"/>
      <c r="BE2027" s="1"/>
      <c r="BL2027" s="1"/>
    </row>
    <row r="2028" spans="50:64" x14ac:dyDescent="0.2">
      <c r="AX2028" s="1"/>
      <c r="BE2028" s="1"/>
      <c r="BL2028" s="1"/>
    </row>
    <row r="2029" spans="50:64" x14ac:dyDescent="0.2">
      <c r="AX2029" s="1"/>
      <c r="BE2029" s="1"/>
      <c r="BL2029" s="1"/>
    </row>
    <row r="2030" spans="50:64" x14ac:dyDescent="0.2">
      <c r="AX2030" s="1"/>
      <c r="BE2030" s="1"/>
      <c r="BL2030" s="1"/>
    </row>
    <row r="2031" spans="50:64" x14ac:dyDescent="0.2">
      <c r="AX2031" s="1"/>
      <c r="BE2031" s="1"/>
      <c r="BL2031" s="1"/>
    </row>
    <row r="2032" spans="50:64" x14ac:dyDescent="0.2">
      <c r="AX2032" s="1"/>
      <c r="BE2032" s="1"/>
      <c r="BL2032" s="1"/>
    </row>
    <row r="2033" spans="50:64" x14ac:dyDescent="0.2">
      <c r="AX2033" s="1"/>
      <c r="BE2033" s="1"/>
      <c r="BL2033" s="1"/>
    </row>
    <row r="2034" spans="50:64" x14ac:dyDescent="0.2">
      <c r="AX2034" s="1"/>
      <c r="BE2034" s="1"/>
      <c r="BL2034" s="1"/>
    </row>
    <row r="2035" spans="50:64" x14ac:dyDescent="0.2">
      <c r="AX2035" s="1"/>
      <c r="BE2035" s="1"/>
      <c r="BL2035" s="1"/>
    </row>
    <row r="2036" spans="50:64" x14ac:dyDescent="0.2">
      <c r="AX2036" s="1"/>
      <c r="BE2036" s="1"/>
      <c r="BL2036" s="1"/>
    </row>
    <row r="2037" spans="50:64" x14ac:dyDescent="0.2">
      <c r="AX2037" s="1"/>
      <c r="BE2037" s="1"/>
      <c r="BL2037" s="1"/>
    </row>
    <row r="2038" spans="50:64" x14ac:dyDescent="0.2">
      <c r="AX2038" s="1"/>
      <c r="BE2038" s="1"/>
      <c r="BL2038" s="1"/>
    </row>
    <row r="2039" spans="50:64" x14ac:dyDescent="0.2">
      <c r="AX2039" s="1"/>
      <c r="BE2039" s="1"/>
      <c r="BL2039" s="1"/>
    </row>
    <row r="2040" spans="50:64" x14ac:dyDescent="0.2">
      <c r="AX2040" s="1"/>
      <c r="BE2040" s="1"/>
      <c r="BL2040" s="1"/>
    </row>
    <row r="2041" spans="50:64" x14ac:dyDescent="0.2">
      <c r="AX2041" s="1"/>
      <c r="BE2041" s="1"/>
      <c r="BL2041" s="1"/>
    </row>
    <row r="2042" spans="50:64" x14ac:dyDescent="0.2">
      <c r="AX2042" s="1"/>
      <c r="BE2042" s="1"/>
      <c r="BL2042" s="1"/>
    </row>
    <row r="2043" spans="50:64" x14ac:dyDescent="0.2">
      <c r="AX2043" s="1"/>
      <c r="BE2043" s="1"/>
      <c r="BL2043" s="1"/>
    </row>
    <row r="2044" spans="50:64" x14ac:dyDescent="0.2">
      <c r="AX2044" s="1"/>
      <c r="BE2044" s="1"/>
      <c r="BL2044" s="1"/>
    </row>
    <row r="2045" spans="50:64" x14ac:dyDescent="0.2">
      <c r="AX2045" s="1"/>
      <c r="BE2045" s="1"/>
      <c r="BL2045" s="1"/>
    </row>
    <row r="2046" spans="50:64" x14ac:dyDescent="0.2">
      <c r="AX2046" s="1"/>
      <c r="BE2046" s="1"/>
      <c r="BL2046" s="1"/>
    </row>
    <row r="2047" spans="50:64" x14ac:dyDescent="0.2">
      <c r="AX2047" s="1"/>
      <c r="BE2047" s="1"/>
      <c r="BL2047" s="1"/>
    </row>
    <row r="2048" spans="50:64" x14ac:dyDescent="0.2">
      <c r="AX2048" s="1"/>
      <c r="BE2048" s="1"/>
      <c r="BL2048" s="1"/>
    </row>
    <row r="2049" spans="50:64" x14ac:dyDescent="0.2">
      <c r="AX2049" s="1"/>
      <c r="BE2049" s="1"/>
      <c r="BL2049" s="1"/>
    </row>
    <row r="2050" spans="50:64" x14ac:dyDescent="0.2">
      <c r="AX2050" s="1"/>
      <c r="BE2050" s="1"/>
      <c r="BL2050" s="1"/>
    </row>
    <row r="2051" spans="50:64" x14ac:dyDescent="0.2">
      <c r="AX2051" s="1"/>
      <c r="BE2051" s="1"/>
      <c r="BL2051" s="1"/>
    </row>
    <row r="2052" spans="50:64" x14ac:dyDescent="0.2">
      <c r="AX2052" s="1"/>
      <c r="BE2052" s="1"/>
      <c r="BL2052" s="1"/>
    </row>
    <row r="2053" spans="50:64" x14ac:dyDescent="0.2">
      <c r="AX2053" s="1"/>
      <c r="BE2053" s="1"/>
      <c r="BL2053" s="1"/>
    </row>
    <row r="2054" spans="50:64" x14ac:dyDescent="0.2">
      <c r="AX2054" s="1"/>
      <c r="BE2054" s="1"/>
      <c r="BL2054" s="1"/>
    </row>
    <row r="2055" spans="50:64" x14ac:dyDescent="0.2">
      <c r="AX2055" s="1"/>
      <c r="BE2055" s="1"/>
      <c r="BL2055" s="1"/>
    </row>
    <row r="2056" spans="50:64" x14ac:dyDescent="0.2">
      <c r="AX2056" s="1"/>
      <c r="BE2056" s="1"/>
      <c r="BL2056" s="1"/>
    </row>
    <row r="2057" spans="50:64" x14ac:dyDescent="0.2">
      <c r="AX2057" s="1"/>
      <c r="BE2057" s="1"/>
      <c r="BL2057" s="1"/>
    </row>
    <row r="2058" spans="50:64" x14ac:dyDescent="0.2">
      <c r="AX2058" s="1"/>
      <c r="BE2058" s="1"/>
      <c r="BL2058" s="1"/>
    </row>
    <row r="2059" spans="50:64" x14ac:dyDescent="0.2">
      <c r="AX2059" s="1"/>
      <c r="BE2059" s="1"/>
      <c r="BL2059" s="1"/>
    </row>
    <row r="2060" spans="50:64" x14ac:dyDescent="0.2">
      <c r="AX2060" s="1"/>
      <c r="BE2060" s="1"/>
      <c r="BL2060" s="1"/>
    </row>
    <row r="2061" spans="50:64" x14ac:dyDescent="0.2">
      <c r="AX2061" s="1"/>
      <c r="BE2061" s="1"/>
      <c r="BL2061" s="1"/>
    </row>
    <row r="2062" spans="50:64" x14ac:dyDescent="0.2">
      <c r="AX2062" s="1"/>
      <c r="BE2062" s="1"/>
      <c r="BL2062" s="1"/>
    </row>
    <row r="2063" spans="50:64" x14ac:dyDescent="0.2">
      <c r="AX2063" s="1"/>
      <c r="BE2063" s="1"/>
      <c r="BL2063" s="1"/>
    </row>
    <row r="2064" spans="50:64" x14ac:dyDescent="0.2">
      <c r="AX2064" s="1"/>
      <c r="BE2064" s="1"/>
      <c r="BL2064" s="1"/>
    </row>
    <row r="2065" spans="50:64" x14ac:dyDescent="0.2">
      <c r="AX2065" s="1"/>
      <c r="BE2065" s="1"/>
      <c r="BL2065" s="1"/>
    </row>
    <row r="2066" spans="50:64" x14ac:dyDescent="0.2">
      <c r="AX2066" s="1"/>
      <c r="BE2066" s="1"/>
      <c r="BL2066" s="1"/>
    </row>
    <row r="2067" spans="50:64" x14ac:dyDescent="0.2">
      <c r="AX2067" s="1"/>
      <c r="BE2067" s="1"/>
      <c r="BL2067" s="1"/>
    </row>
    <row r="2068" spans="50:64" x14ac:dyDescent="0.2">
      <c r="AX2068" s="1"/>
      <c r="BE2068" s="1"/>
      <c r="BL2068" s="1"/>
    </row>
    <row r="2069" spans="50:64" x14ac:dyDescent="0.2">
      <c r="AX2069" s="1"/>
      <c r="BE2069" s="1"/>
      <c r="BL2069" s="1"/>
    </row>
    <row r="2070" spans="50:64" x14ac:dyDescent="0.2">
      <c r="AX2070" s="1"/>
      <c r="BE2070" s="1"/>
      <c r="BL2070" s="1"/>
    </row>
    <row r="2071" spans="50:64" x14ac:dyDescent="0.2">
      <c r="AX2071" s="1"/>
      <c r="BE2071" s="1"/>
      <c r="BL2071" s="1"/>
    </row>
    <row r="2072" spans="50:64" x14ac:dyDescent="0.2">
      <c r="AX2072" s="1"/>
      <c r="BE2072" s="1"/>
      <c r="BL2072" s="1"/>
    </row>
    <row r="2073" spans="50:64" x14ac:dyDescent="0.2">
      <c r="AX2073" s="1"/>
      <c r="BE2073" s="1"/>
      <c r="BL2073" s="1"/>
    </row>
    <row r="2074" spans="50:64" x14ac:dyDescent="0.2">
      <c r="AX2074" s="1"/>
      <c r="BE2074" s="1"/>
      <c r="BL2074" s="1"/>
    </row>
    <row r="2075" spans="50:64" x14ac:dyDescent="0.2">
      <c r="AX2075" s="1"/>
      <c r="BE2075" s="1"/>
      <c r="BL2075" s="1"/>
    </row>
    <row r="2076" spans="50:64" x14ac:dyDescent="0.2">
      <c r="AX2076" s="1"/>
      <c r="BE2076" s="1"/>
      <c r="BL2076" s="1"/>
    </row>
    <row r="2077" spans="50:64" x14ac:dyDescent="0.2">
      <c r="AX2077" s="1"/>
      <c r="BE2077" s="1"/>
      <c r="BL2077" s="1"/>
    </row>
    <row r="2078" spans="50:64" x14ac:dyDescent="0.2">
      <c r="AX2078" s="1"/>
      <c r="BE2078" s="1"/>
      <c r="BL2078" s="1"/>
    </row>
    <row r="2079" spans="50:64" x14ac:dyDescent="0.2">
      <c r="AX2079" s="1"/>
      <c r="BE2079" s="1"/>
      <c r="BL2079" s="1"/>
    </row>
    <row r="2080" spans="50:64" x14ac:dyDescent="0.2">
      <c r="AX2080" s="1"/>
      <c r="BE2080" s="1"/>
      <c r="BL2080" s="1"/>
    </row>
    <row r="2081" spans="50:64" x14ac:dyDescent="0.2">
      <c r="AX2081" s="1"/>
      <c r="BE2081" s="1"/>
      <c r="BL2081" s="1"/>
    </row>
    <row r="2082" spans="50:64" x14ac:dyDescent="0.2">
      <c r="AX2082" s="1"/>
      <c r="BE2082" s="1"/>
      <c r="BL2082" s="1"/>
    </row>
    <row r="2083" spans="50:64" x14ac:dyDescent="0.2">
      <c r="AX2083" s="1"/>
      <c r="BE2083" s="1"/>
      <c r="BL2083" s="1"/>
    </row>
    <row r="2084" spans="50:64" x14ac:dyDescent="0.2">
      <c r="AX2084" s="1"/>
      <c r="BE2084" s="1"/>
      <c r="BL2084" s="1"/>
    </row>
    <row r="2085" spans="50:64" x14ac:dyDescent="0.2">
      <c r="AX2085" s="1"/>
      <c r="BE2085" s="1"/>
      <c r="BL2085" s="1"/>
    </row>
    <row r="2086" spans="50:64" x14ac:dyDescent="0.2">
      <c r="AX2086" s="1"/>
      <c r="BE2086" s="1"/>
      <c r="BL2086" s="1"/>
    </row>
    <row r="2087" spans="50:64" x14ac:dyDescent="0.2">
      <c r="AX2087" s="1"/>
      <c r="BE2087" s="1"/>
      <c r="BL2087" s="1"/>
    </row>
    <row r="2088" spans="50:64" x14ac:dyDescent="0.2">
      <c r="AX2088" s="1"/>
      <c r="BE2088" s="1"/>
      <c r="BL2088" s="1"/>
    </row>
    <row r="2089" spans="50:64" x14ac:dyDescent="0.2">
      <c r="AX2089" s="1"/>
      <c r="BE2089" s="1"/>
      <c r="BL2089" s="1"/>
    </row>
    <row r="2090" spans="50:64" x14ac:dyDescent="0.2">
      <c r="AX2090" s="1"/>
      <c r="BE2090" s="1"/>
      <c r="BL2090" s="1"/>
    </row>
    <row r="2091" spans="50:64" x14ac:dyDescent="0.2">
      <c r="AX2091" s="1"/>
      <c r="BE2091" s="1"/>
      <c r="BL2091" s="1"/>
    </row>
    <row r="2092" spans="50:64" x14ac:dyDescent="0.2">
      <c r="AX2092" s="1"/>
      <c r="BE2092" s="1"/>
      <c r="BL2092" s="1"/>
    </row>
    <row r="2093" spans="50:64" x14ac:dyDescent="0.2">
      <c r="AX2093" s="1"/>
      <c r="BE2093" s="1"/>
      <c r="BL2093" s="1"/>
    </row>
    <row r="2094" spans="50:64" x14ac:dyDescent="0.2">
      <c r="AX2094" s="1"/>
      <c r="BE2094" s="1"/>
      <c r="BL2094" s="1"/>
    </row>
    <row r="2095" spans="50:64" x14ac:dyDescent="0.2">
      <c r="AX2095" s="1"/>
      <c r="BE2095" s="1"/>
      <c r="BL2095" s="1"/>
    </row>
    <row r="2096" spans="50:64" x14ac:dyDescent="0.2">
      <c r="AX2096" s="1"/>
      <c r="BE2096" s="1"/>
      <c r="BL2096" s="1"/>
    </row>
    <row r="2097" spans="50:64" x14ac:dyDescent="0.2">
      <c r="AX2097" s="1"/>
      <c r="BE2097" s="1"/>
      <c r="BL2097" s="1"/>
    </row>
    <row r="2098" spans="50:64" x14ac:dyDescent="0.2">
      <c r="AX2098" s="1"/>
      <c r="BE2098" s="1"/>
      <c r="BL2098" s="1"/>
    </row>
    <row r="2099" spans="50:64" x14ac:dyDescent="0.2">
      <c r="AX2099" s="1"/>
      <c r="BE2099" s="1"/>
      <c r="BL2099" s="1"/>
    </row>
    <row r="2100" spans="50:64" x14ac:dyDescent="0.2">
      <c r="AX2100" s="1"/>
      <c r="BE2100" s="1"/>
      <c r="BL2100" s="1"/>
    </row>
    <row r="2101" spans="50:64" x14ac:dyDescent="0.2">
      <c r="AX2101" s="1"/>
      <c r="BE2101" s="1"/>
      <c r="BL2101" s="1"/>
    </row>
    <row r="2102" spans="50:64" x14ac:dyDescent="0.2">
      <c r="AX2102" s="1"/>
      <c r="BE2102" s="1"/>
      <c r="BL2102" s="1"/>
    </row>
    <row r="2103" spans="50:64" x14ac:dyDescent="0.2">
      <c r="AX2103" s="1"/>
      <c r="BE2103" s="1"/>
      <c r="BL2103" s="1"/>
    </row>
    <row r="2104" spans="50:64" x14ac:dyDescent="0.2">
      <c r="AX2104" s="1"/>
      <c r="BE2104" s="1"/>
      <c r="BL2104" s="1"/>
    </row>
    <row r="2105" spans="50:64" x14ac:dyDescent="0.2">
      <c r="AX2105" s="1"/>
      <c r="BE2105" s="1"/>
      <c r="BL2105" s="1"/>
    </row>
    <row r="2106" spans="50:64" x14ac:dyDescent="0.2">
      <c r="AX2106" s="1"/>
      <c r="BE2106" s="1"/>
      <c r="BL2106" s="1"/>
    </row>
    <row r="2107" spans="50:64" x14ac:dyDescent="0.2">
      <c r="AX2107" s="1"/>
      <c r="BE2107" s="1"/>
      <c r="BL2107" s="1"/>
    </row>
    <row r="2108" spans="50:64" x14ac:dyDescent="0.2">
      <c r="AX2108" s="1"/>
      <c r="BE2108" s="1"/>
      <c r="BL2108" s="1"/>
    </row>
    <row r="2109" spans="50:64" x14ac:dyDescent="0.2">
      <c r="AX2109" s="1"/>
      <c r="BE2109" s="1"/>
      <c r="BL2109" s="1"/>
    </row>
    <row r="2110" spans="50:64" x14ac:dyDescent="0.2">
      <c r="AX2110" s="1"/>
      <c r="BE2110" s="1"/>
      <c r="BL2110" s="1"/>
    </row>
    <row r="2111" spans="50:64" x14ac:dyDescent="0.2">
      <c r="AX2111" s="1"/>
      <c r="BE2111" s="1"/>
      <c r="BL2111" s="1"/>
    </row>
    <row r="2112" spans="50:64" x14ac:dyDescent="0.2">
      <c r="AX2112" s="1"/>
      <c r="BE2112" s="1"/>
      <c r="BL2112" s="1"/>
    </row>
    <row r="2113" spans="50:64" x14ac:dyDescent="0.2">
      <c r="AX2113" s="1"/>
      <c r="BE2113" s="1"/>
      <c r="BL2113" s="1"/>
    </row>
    <row r="2114" spans="50:64" x14ac:dyDescent="0.2">
      <c r="AX2114" s="1"/>
      <c r="BE2114" s="1"/>
      <c r="BL2114" s="1"/>
    </row>
    <row r="2115" spans="50:64" x14ac:dyDescent="0.2">
      <c r="AX2115" s="1"/>
      <c r="BE2115" s="1"/>
      <c r="BL2115" s="1"/>
    </row>
    <row r="2116" spans="50:64" x14ac:dyDescent="0.2">
      <c r="AX2116" s="1"/>
      <c r="BE2116" s="1"/>
      <c r="BL2116" s="1"/>
    </row>
    <row r="2117" spans="50:64" x14ac:dyDescent="0.2">
      <c r="AX2117" s="1"/>
      <c r="BE2117" s="1"/>
      <c r="BL2117" s="1"/>
    </row>
    <row r="2118" spans="50:64" x14ac:dyDescent="0.2">
      <c r="AX2118" s="1"/>
      <c r="BE2118" s="1"/>
      <c r="BL2118" s="1"/>
    </row>
    <row r="2119" spans="50:64" x14ac:dyDescent="0.2">
      <c r="AX2119" s="1"/>
      <c r="BE2119" s="1"/>
      <c r="BL2119" s="1"/>
    </row>
    <row r="2120" spans="50:64" x14ac:dyDescent="0.2">
      <c r="AX2120" s="1"/>
      <c r="BE2120" s="1"/>
      <c r="BL2120" s="1"/>
    </row>
    <row r="2121" spans="50:64" x14ac:dyDescent="0.2">
      <c r="AX2121" s="1"/>
      <c r="BE2121" s="1"/>
      <c r="BL2121" s="1"/>
    </row>
    <row r="2122" spans="50:64" x14ac:dyDescent="0.2">
      <c r="AX2122" s="1"/>
      <c r="BE2122" s="1"/>
      <c r="BL2122" s="1"/>
    </row>
    <row r="2123" spans="50:64" x14ac:dyDescent="0.2">
      <c r="AX2123" s="1"/>
      <c r="BE2123" s="1"/>
      <c r="BL2123" s="1"/>
    </row>
    <row r="2124" spans="50:64" x14ac:dyDescent="0.2">
      <c r="AX2124" s="1"/>
      <c r="BE2124" s="1"/>
      <c r="BL2124" s="1"/>
    </row>
    <row r="2125" spans="50:64" x14ac:dyDescent="0.2">
      <c r="AX2125" s="1"/>
      <c r="BE2125" s="1"/>
      <c r="BL2125" s="1"/>
    </row>
    <row r="2126" spans="50:64" x14ac:dyDescent="0.2">
      <c r="AX2126" s="1"/>
      <c r="BE2126" s="1"/>
      <c r="BL2126" s="1"/>
    </row>
    <row r="2127" spans="50:64" x14ac:dyDescent="0.2">
      <c r="AX2127" s="1"/>
      <c r="BE2127" s="1"/>
      <c r="BL2127" s="1"/>
    </row>
    <row r="2128" spans="50:64" x14ac:dyDescent="0.2">
      <c r="AX2128" s="1"/>
      <c r="BE2128" s="1"/>
      <c r="BL2128" s="1"/>
    </row>
    <row r="2129" spans="50:64" x14ac:dyDescent="0.2">
      <c r="AX2129" s="1"/>
      <c r="BE2129" s="1"/>
      <c r="BL2129" s="1"/>
    </row>
    <row r="2130" spans="50:64" x14ac:dyDescent="0.2">
      <c r="AX2130" s="1"/>
      <c r="BE2130" s="1"/>
      <c r="BL2130" s="1"/>
    </row>
    <row r="2131" spans="50:64" x14ac:dyDescent="0.2">
      <c r="AX2131" s="1"/>
      <c r="BE2131" s="1"/>
      <c r="BL2131" s="1"/>
    </row>
    <row r="2132" spans="50:64" x14ac:dyDescent="0.2">
      <c r="AX2132" s="1"/>
      <c r="BE2132" s="1"/>
      <c r="BL2132" s="1"/>
    </row>
    <row r="2133" spans="50:64" x14ac:dyDescent="0.2">
      <c r="AX2133" s="1"/>
      <c r="BE2133" s="1"/>
      <c r="BL2133" s="1"/>
    </row>
    <row r="2134" spans="50:64" x14ac:dyDescent="0.2">
      <c r="AX2134" s="1"/>
      <c r="BE2134" s="1"/>
      <c r="BL2134" s="1"/>
    </row>
    <row r="2135" spans="50:64" x14ac:dyDescent="0.2">
      <c r="AX2135" s="1"/>
      <c r="BE2135" s="1"/>
      <c r="BL2135" s="1"/>
    </row>
    <row r="2136" spans="50:64" x14ac:dyDescent="0.2">
      <c r="AX2136" s="1"/>
      <c r="BE2136" s="1"/>
      <c r="BL2136" s="1"/>
    </row>
    <row r="2137" spans="50:64" x14ac:dyDescent="0.2">
      <c r="AX2137" s="1"/>
      <c r="BE2137" s="1"/>
      <c r="BL2137" s="1"/>
    </row>
    <row r="2138" spans="50:64" x14ac:dyDescent="0.2">
      <c r="AX2138" s="1"/>
      <c r="BE2138" s="1"/>
      <c r="BL2138" s="1"/>
    </row>
    <row r="2139" spans="50:64" x14ac:dyDescent="0.2">
      <c r="AX2139" s="1"/>
      <c r="BE2139" s="1"/>
      <c r="BL2139" s="1"/>
    </row>
    <row r="2140" spans="50:64" x14ac:dyDescent="0.2">
      <c r="AX2140" s="1"/>
      <c r="BE2140" s="1"/>
      <c r="BL2140" s="1"/>
    </row>
    <row r="2141" spans="50:64" x14ac:dyDescent="0.2">
      <c r="AX2141" s="1"/>
      <c r="BE2141" s="1"/>
      <c r="BL2141" s="1"/>
    </row>
    <row r="2142" spans="50:64" x14ac:dyDescent="0.2">
      <c r="AX2142" s="1"/>
      <c r="BE2142" s="1"/>
      <c r="BL2142" s="1"/>
    </row>
    <row r="2143" spans="50:64" x14ac:dyDescent="0.2">
      <c r="AX2143" s="1"/>
      <c r="BE2143" s="1"/>
      <c r="BL2143" s="1"/>
    </row>
    <row r="2144" spans="50:64" x14ac:dyDescent="0.2">
      <c r="AX2144" s="1"/>
      <c r="BE2144" s="1"/>
      <c r="BL2144" s="1"/>
    </row>
    <row r="2145" spans="50:64" x14ac:dyDescent="0.2">
      <c r="AX2145" s="1"/>
      <c r="BE2145" s="1"/>
      <c r="BL2145" s="1"/>
    </row>
    <row r="2146" spans="50:64" x14ac:dyDescent="0.2">
      <c r="AX2146" s="1"/>
      <c r="BE2146" s="1"/>
      <c r="BL2146" s="1"/>
    </row>
    <row r="2147" spans="50:64" x14ac:dyDescent="0.2">
      <c r="AX2147" s="1"/>
      <c r="BE2147" s="1"/>
      <c r="BL2147" s="1"/>
    </row>
    <row r="2148" spans="50:64" x14ac:dyDescent="0.2">
      <c r="AX2148" s="1"/>
      <c r="BE2148" s="1"/>
      <c r="BL2148" s="1"/>
    </row>
    <row r="2149" spans="50:64" x14ac:dyDescent="0.2">
      <c r="AX2149" s="1"/>
      <c r="BE2149" s="1"/>
      <c r="BL2149" s="1"/>
    </row>
    <row r="2150" spans="50:64" x14ac:dyDescent="0.2">
      <c r="AX2150" s="1"/>
      <c r="BE2150" s="1"/>
      <c r="BL2150" s="1"/>
    </row>
    <row r="2151" spans="50:64" x14ac:dyDescent="0.2">
      <c r="AX2151" s="1"/>
      <c r="BE2151" s="1"/>
      <c r="BL2151" s="1"/>
    </row>
    <row r="2152" spans="50:64" x14ac:dyDescent="0.2">
      <c r="AX2152" s="1"/>
      <c r="BE2152" s="1"/>
      <c r="BL2152" s="1"/>
    </row>
    <row r="2153" spans="50:64" x14ac:dyDescent="0.2">
      <c r="AX2153" s="1"/>
      <c r="BE2153" s="1"/>
      <c r="BL2153" s="1"/>
    </row>
    <row r="2154" spans="50:64" x14ac:dyDescent="0.2">
      <c r="AX2154" s="1"/>
      <c r="BE2154" s="1"/>
      <c r="BL2154" s="1"/>
    </row>
    <row r="2155" spans="50:64" x14ac:dyDescent="0.2">
      <c r="AX2155" s="1"/>
      <c r="BE2155" s="1"/>
      <c r="BL2155" s="1"/>
    </row>
    <row r="2156" spans="50:64" x14ac:dyDescent="0.2">
      <c r="AX2156" s="1"/>
      <c r="BE2156" s="1"/>
      <c r="BL2156" s="1"/>
    </row>
    <row r="2157" spans="50:64" x14ac:dyDescent="0.2">
      <c r="AX2157" s="1"/>
      <c r="BE2157" s="1"/>
      <c r="BL2157" s="1"/>
    </row>
    <row r="2158" spans="50:64" x14ac:dyDescent="0.2">
      <c r="AX2158" s="1"/>
      <c r="BE2158" s="1"/>
      <c r="BL2158" s="1"/>
    </row>
    <row r="2159" spans="50:64" x14ac:dyDescent="0.2">
      <c r="AX2159" s="1"/>
      <c r="BE2159" s="1"/>
      <c r="BL2159" s="1"/>
    </row>
    <row r="2160" spans="50:64" x14ac:dyDescent="0.2">
      <c r="AX2160" s="1"/>
      <c r="BE2160" s="1"/>
      <c r="BL2160" s="1"/>
    </row>
    <row r="2161" spans="50:64" x14ac:dyDescent="0.2">
      <c r="AX2161" s="1"/>
      <c r="BE2161" s="1"/>
      <c r="BL2161" s="1"/>
    </row>
    <row r="2162" spans="50:64" x14ac:dyDescent="0.2">
      <c r="AX2162" s="1"/>
      <c r="BE2162" s="1"/>
      <c r="BL2162" s="1"/>
    </row>
    <row r="2163" spans="50:64" x14ac:dyDescent="0.2">
      <c r="AX2163" s="1"/>
      <c r="BE2163" s="1"/>
      <c r="BL2163" s="1"/>
    </row>
    <row r="2164" spans="50:64" x14ac:dyDescent="0.2">
      <c r="AX2164" s="1"/>
      <c r="BE2164" s="1"/>
      <c r="BL2164" s="1"/>
    </row>
    <row r="2165" spans="50:64" x14ac:dyDescent="0.2">
      <c r="AX2165" s="1"/>
      <c r="BE2165" s="1"/>
      <c r="BL2165" s="1"/>
    </row>
    <row r="2166" spans="50:64" x14ac:dyDescent="0.2">
      <c r="AX2166" s="1"/>
      <c r="BE2166" s="1"/>
      <c r="BL2166" s="1"/>
    </row>
    <row r="2167" spans="50:64" x14ac:dyDescent="0.2">
      <c r="AX2167" s="1"/>
      <c r="BE2167" s="1"/>
      <c r="BL2167" s="1"/>
    </row>
    <row r="2168" spans="50:64" x14ac:dyDescent="0.2">
      <c r="AX2168" s="1"/>
      <c r="BE2168" s="1"/>
      <c r="BL2168" s="1"/>
    </row>
    <row r="2169" spans="50:64" x14ac:dyDescent="0.2">
      <c r="AX2169" s="1"/>
      <c r="BE2169" s="1"/>
      <c r="BL2169" s="1"/>
    </row>
    <row r="2170" spans="50:64" x14ac:dyDescent="0.2">
      <c r="AX2170" s="1"/>
      <c r="BE2170" s="1"/>
      <c r="BL2170" s="1"/>
    </row>
    <row r="2171" spans="50:64" x14ac:dyDescent="0.2">
      <c r="AX2171" s="1"/>
      <c r="BE2171" s="1"/>
      <c r="BL2171" s="1"/>
    </row>
    <row r="2172" spans="50:64" x14ac:dyDescent="0.2">
      <c r="AX2172" s="1"/>
      <c r="BE2172" s="1"/>
      <c r="BL2172" s="1"/>
    </row>
    <row r="2173" spans="50:64" x14ac:dyDescent="0.2">
      <c r="AX2173" s="1"/>
      <c r="BE2173" s="1"/>
      <c r="BL2173" s="1"/>
    </row>
    <row r="2174" spans="50:64" x14ac:dyDescent="0.2">
      <c r="AX2174" s="1"/>
      <c r="BE2174" s="1"/>
      <c r="BL2174" s="1"/>
    </row>
    <row r="2175" spans="50:64" x14ac:dyDescent="0.2">
      <c r="AX2175" s="1"/>
      <c r="BE2175" s="1"/>
      <c r="BL2175" s="1"/>
    </row>
    <row r="2176" spans="50:64" x14ac:dyDescent="0.2">
      <c r="AX2176" s="1"/>
      <c r="BE2176" s="1"/>
      <c r="BL2176" s="1"/>
    </row>
    <row r="2177" spans="50:64" x14ac:dyDescent="0.2">
      <c r="AX2177" s="1"/>
      <c r="BE2177" s="1"/>
      <c r="BL2177" s="1"/>
    </row>
    <row r="2178" spans="50:64" x14ac:dyDescent="0.2">
      <c r="AX2178" s="1"/>
      <c r="BE2178" s="1"/>
      <c r="BL2178" s="1"/>
    </row>
    <row r="2179" spans="50:64" x14ac:dyDescent="0.2">
      <c r="AX2179" s="1"/>
      <c r="BE2179" s="1"/>
      <c r="BL2179" s="1"/>
    </row>
    <row r="2180" spans="50:64" x14ac:dyDescent="0.2">
      <c r="AX2180" s="1"/>
      <c r="BE2180" s="1"/>
      <c r="BL2180" s="1"/>
    </row>
    <row r="2181" spans="50:64" x14ac:dyDescent="0.2">
      <c r="AX2181" s="1"/>
      <c r="BE2181" s="1"/>
      <c r="BL2181" s="1"/>
    </row>
    <row r="2182" spans="50:64" x14ac:dyDescent="0.2">
      <c r="AX2182" s="1"/>
      <c r="BE2182" s="1"/>
      <c r="BL2182" s="1"/>
    </row>
    <row r="2183" spans="50:64" x14ac:dyDescent="0.2">
      <c r="AX2183" s="1"/>
      <c r="BE2183" s="1"/>
      <c r="BL2183" s="1"/>
    </row>
    <row r="2184" spans="50:64" x14ac:dyDescent="0.2">
      <c r="AX2184" s="1"/>
      <c r="BE2184" s="1"/>
      <c r="BL2184" s="1"/>
    </row>
    <row r="2185" spans="50:64" x14ac:dyDescent="0.2">
      <c r="AX2185" s="1"/>
      <c r="BE2185" s="1"/>
      <c r="BL2185" s="1"/>
    </row>
    <row r="2186" spans="50:64" x14ac:dyDescent="0.2">
      <c r="AX2186" s="1"/>
      <c r="BE2186" s="1"/>
      <c r="BL2186" s="1"/>
    </row>
    <row r="2187" spans="50:64" x14ac:dyDescent="0.2">
      <c r="AX2187" s="1"/>
      <c r="BE2187" s="1"/>
      <c r="BL2187" s="1"/>
    </row>
    <row r="2188" spans="50:64" x14ac:dyDescent="0.2">
      <c r="AX2188" s="1"/>
      <c r="BE2188" s="1"/>
      <c r="BL2188" s="1"/>
    </row>
    <row r="2189" spans="50:64" x14ac:dyDescent="0.2">
      <c r="AX2189" s="1"/>
      <c r="BE2189" s="1"/>
      <c r="BL2189" s="1"/>
    </row>
    <row r="2190" spans="50:64" x14ac:dyDescent="0.2">
      <c r="AX2190" s="1"/>
      <c r="BE2190" s="1"/>
      <c r="BL2190" s="1"/>
    </row>
    <row r="2191" spans="50:64" x14ac:dyDescent="0.2">
      <c r="AX2191" s="1"/>
      <c r="BE2191" s="1"/>
      <c r="BL2191" s="1"/>
    </row>
    <row r="2192" spans="50:64" x14ac:dyDescent="0.2">
      <c r="AX2192" s="1"/>
      <c r="BE2192" s="1"/>
      <c r="BL2192" s="1"/>
    </row>
    <row r="2193" spans="50:64" x14ac:dyDescent="0.2">
      <c r="AX2193" s="1"/>
      <c r="BE2193" s="1"/>
      <c r="BL2193" s="1"/>
    </row>
    <row r="2194" spans="50:64" x14ac:dyDescent="0.2">
      <c r="AX2194" s="1"/>
      <c r="BE2194" s="1"/>
      <c r="BL2194" s="1"/>
    </row>
    <row r="2195" spans="50:64" x14ac:dyDescent="0.2">
      <c r="AX2195" s="1"/>
      <c r="BE2195" s="1"/>
      <c r="BL2195" s="1"/>
    </row>
    <row r="2196" spans="50:64" x14ac:dyDescent="0.2">
      <c r="AX2196" s="1"/>
      <c r="BE2196" s="1"/>
      <c r="BL2196" s="1"/>
    </row>
    <row r="2197" spans="50:64" x14ac:dyDescent="0.2">
      <c r="AX2197" s="1"/>
      <c r="BE2197" s="1"/>
      <c r="BL2197" s="1"/>
    </row>
    <row r="2198" spans="50:64" x14ac:dyDescent="0.2">
      <c r="AX2198" s="1"/>
      <c r="BE2198" s="1"/>
      <c r="BL2198" s="1"/>
    </row>
    <row r="2199" spans="50:64" x14ac:dyDescent="0.2">
      <c r="AX2199" s="1"/>
      <c r="BE2199" s="1"/>
      <c r="BL2199" s="1"/>
    </row>
    <row r="2200" spans="50:64" x14ac:dyDescent="0.2">
      <c r="AX2200" s="1"/>
      <c r="BE2200" s="1"/>
      <c r="BL2200" s="1"/>
    </row>
    <row r="2201" spans="50:64" x14ac:dyDescent="0.2">
      <c r="AX2201" s="1"/>
      <c r="BE2201" s="1"/>
      <c r="BL2201" s="1"/>
    </row>
    <row r="2202" spans="50:64" x14ac:dyDescent="0.2">
      <c r="AX2202" s="1"/>
      <c r="BE2202" s="1"/>
      <c r="BL2202" s="1"/>
    </row>
    <row r="2203" spans="50:64" x14ac:dyDescent="0.2">
      <c r="AX2203" s="1"/>
      <c r="BE2203" s="1"/>
      <c r="BL2203" s="1"/>
    </row>
    <row r="2204" spans="50:64" x14ac:dyDescent="0.2">
      <c r="AX2204" s="1"/>
      <c r="BE2204" s="1"/>
      <c r="BL2204" s="1"/>
    </row>
    <row r="2205" spans="50:64" x14ac:dyDescent="0.2">
      <c r="AX2205" s="1"/>
      <c r="BE2205" s="1"/>
      <c r="BL2205" s="1"/>
    </row>
    <row r="2206" spans="50:64" x14ac:dyDescent="0.2">
      <c r="AX2206" s="1"/>
      <c r="BE2206" s="1"/>
      <c r="BL2206" s="1"/>
    </row>
    <row r="2207" spans="50:64" x14ac:dyDescent="0.2">
      <c r="AX2207" s="1"/>
      <c r="BE2207" s="1"/>
      <c r="BL2207" s="1"/>
    </row>
    <row r="2208" spans="50:64" x14ac:dyDescent="0.2">
      <c r="AX2208" s="1"/>
      <c r="BE2208" s="1"/>
      <c r="BL2208" s="1"/>
    </row>
    <row r="2209" spans="50:64" x14ac:dyDescent="0.2">
      <c r="AX2209" s="1"/>
      <c r="BE2209" s="1"/>
      <c r="BL2209" s="1"/>
    </row>
    <row r="2210" spans="50:64" x14ac:dyDescent="0.2">
      <c r="AX2210" s="1"/>
      <c r="BE2210" s="1"/>
      <c r="BL2210" s="1"/>
    </row>
    <row r="2211" spans="50:64" x14ac:dyDescent="0.2">
      <c r="AX2211" s="1"/>
      <c r="BE2211" s="1"/>
      <c r="BL2211" s="1"/>
    </row>
    <row r="2212" spans="50:64" x14ac:dyDescent="0.2">
      <c r="AX2212" s="1"/>
      <c r="BE2212" s="1"/>
      <c r="BL2212" s="1"/>
    </row>
    <row r="2213" spans="50:64" x14ac:dyDescent="0.2">
      <c r="AX2213" s="1"/>
      <c r="BE2213" s="1"/>
      <c r="BL2213" s="1"/>
    </row>
    <row r="2214" spans="50:64" x14ac:dyDescent="0.2">
      <c r="AX2214" s="1"/>
      <c r="BE2214" s="1"/>
      <c r="BL2214" s="1"/>
    </row>
    <row r="2215" spans="50:64" x14ac:dyDescent="0.2">
      <c r="AX2215" s="1"/>
      <c r="BE2215" s="1"/>
      <c r="BL2215" s="1"/>
    </row>
    <row r="2216" spans="50:64" x14ac:dyDescent="0.2">
      <c r="AX2216" s="1"/>
      <c r="BE2216" s="1"/>
      <c r="BL2216" s="1"/>
    </row>
    <row r="2217" spans="50:64" x14ac:dyDescent="0.2">
      <c r="AX2217" s="1"/>
      <c r="BE2217" s="1"/>
      <c r="BL2217" s="1"/>
    </row>
    <row r="2218" spans="50:64" x14ac:dyDescent="0.2">
      <c r="AX2218" s="1"/>
      <c r="BE2218" s="1"/>
      <c r="BL2218" s="1"/>
    </row>
    <row r="2219" spans="50:64" x14ac:dyDescent="0.2">
      <c r="AX2219" s="1"/>
      <c r="BE2219" s="1"/>
      <c r="BL2219" s="1"/>
    </row>
    <row r="2220" spans="50:64" x14ac:dyDescent="0.2">
      <c r="AX2220" s="1"/>
      <c r="BE2220" s="1"/>
      <c r="BL2220" s="1"/>
    </row>
    <row r="2221" spans="50:64" x14ac:dyDescent="0.2">
      <c r="AX2221" s="1"/>
      <c r="BE2221" s="1"/>
      <c r="BL2221" s="1"/>
    </row>
    <row r="2222" spans="50:64" x14ac:dyDescent="0.2">
      <c r="AX2222" s="1"/>
      <c r="BE2222" s="1"/>
      <c r="BL2222" s="1"/>
    </row>
    <row r="2223" spans="50:64" x14ac:dyDescent="0.2">
      <c r="AX2223" s="1"/>
      <c r="BE2223" s="1"/>
      <c r="BL2223" s="1"/>
    </row>
    <row r="2224" spans="50:64" x14ac:dyDescent="0.2">
      <c r="AX2224" s="1"/>
      <c r="BE2224" s="1"/>
      <c r="BL2224" s="1"/>
    </row>
    <row r="2225" spans="50:64" x14ac:dyDescent="0.2">
      <c r="AX2225" s="1"/>
      <c r="BE2225" s="1"/>
      <c r="BL2225" s="1"/>
    </row>
    <row r="2226" spans="50:64" x14ac:dyDescent="0.2">
      <c r="AX2226" s="1"/>
      <c r="BE2226" s="1"/>
      <c r="BL2226" s="1"/>
    </row>
    <row r="2227" spans="50:64" x14ac:dyDescent="0.2">
      <c r="AX2227" s="1"/>
      <c r="BE2227" s="1"/>
      <c r="BL2227" s="1"/>
    </row>
    <row r="2228" spans="50:64" x14ac:dyDescent="0.2">
      <c r="AX2228" s="1"/>
      <c r="BE2228" s="1"/>
      <c r="BL2228" s="1"/>
    </row>
    <row r="2229" spans="50:64" x14ac:dyDescent="0.2">
      <c r="AX2229" s="1"/>
      <c r="BE2229" s="1"/>
      <c r="BL2229" s="1"/>
    </row>
    <row r="2230" spans="50:64" x14ac:dyDescent="0.2">
      <c r="AX2230" s="1"/>
      <c r="BE2230" s="1"/>
      <c r="BL2230" s="1"/>
    </row>
    <row r="2231" spans="50:64" x14ac:dyDescent="0.2">
      <c r="AX2231" s="1"/>
      <c r="BE2231" s="1"/>
      <c r="BL2231" s="1"/>
    </row>
    <row r="2232" spans="50:64" x14ac:dyDescent="0.2">
      <c r="AX2232" s="1"/>
      <c r="BE2232" s="1"/>
      <c r="BL2232" s="1"/>
    </row>
    <row r="2233" spans="50:64" x14ac:dyDescent="0.2">
      <c r="AX2233" s="1"/>
      <c r="BE2233" s="1"/>
      <c r="BL2233" s="1"/>
    </row>
    <row r="2234" spans="50:64" x14ac:dyDescent="0.2">
      <c r="AX2234" s="1"/>
      <c r="BE2234" s="1"/>
      <c r="BL2234" s="1"/>
    </row>
    <row r="2235" spans="50:64" x14ac:dyDescent="0.2">
      <c r="AX2235" s="1"/>
      <c r="BE2235" s="1"/>
      <c r="BL2235" s="1"/>
    </row>
    <row r="2236" spans="50:64" x14ac:dyDescent="0.2">
      <c r="AX2236" s="1"/>
      <c r="BE2236" s="1"/>
      <c r="BL2236" s="1"/>
    </row>
    <row r="2237" spans="50:64" x14ac:dyDescent="0.2">
      <c r="AX2237" s="1"/>
      <c r="BE2237" s="1"/>
      <c r="BL2237" s="1"/>
    </row>
    <row r="2238" spans="50:64" x14ac:dyDescent="0.2">
      <c r="AX2238" s="1"/>
      <c r="BE2238" s="1"/>
      <c r="BL2238" s="1"/>
    </row>
    <row r="2239" spans="50:64" x14ac:dyDescent="0.2">
      <c r="AX2239" s="1"/>
      <c r="BE2239" s="1"/>
      <c r="BL2239" s="1"/>
    </row>
    <row r="2240" spans="50:64" x14ac:dyDescent="0.2">
      <c r="AX2240" s="1"/>
      <c r="BE2240" s="1"/>
      <c r="BL2240" s="1"/>
    </row>
    <row r="2241" spans="50:64" x14ac:dyDescent="0.2">
      <c r="AX2241" s="1"/>
      <c r="BE2241" s="1"/>
      <c r="BL2241" s="1"/>
    </row>
    <row r="2242" spans="50:64" x14ac:dyDescent="0.2">
      <c r="AX2242" s="1"/>
      <c r="BE2242" s="1"/>
      <c r="BL2242" s="1"/>
    </row>
    <row r="2243" spans="50:64" x14ac:dyDescent="0.2">
      <c r="AX2243" s="1"/>
      <c r="BE2243" s="1"/>
      <c r="BL2243" s="1"/>
    </row>
    <row r="2244" spans="50:64" x14ac:dyDescent="0.2">
      <c r="AX2244" s="1"/>
      <c r="BE2244" s="1"/>
      <c r="BL2244" s="1"/>
    </row>
    <row r="2245" spans="50:64" x14ac:dyDescent="0.2">
      <c r="AX2245" s="1"/>
      <c r="BE2245" s="1"/>
      <c r="BL2245" s="1"/>
    </row>
    <row r="2246" spans="50:64" x14ac:dyDescent="0.2">
      <c r="AX2246" s="1"/>
      <c r="BE2246" s="1"/>
      <c r="BL2246" s="1"/>
    </row>
    <row r="2247" spans="50:64" x14ac:dyDescent="0.2">
      <c r="AX2247" s="1"/>
      <c r="BE2247" s="1"/>
      <c r="BL2247" s="1"/>
    </row>
    <row r="2248" spans="50:64" x14ac:dyDescent="0.2">
      <c r="AX2248" s="1"/>
      <c r="BE2248" s="1"/>
      <c r="BL2248" s="1"/>
    </row>
    <row r="2249" spans="50:64" x14ac:dyDescent="0.2">
      <c r="AX2249" s="1"/>
      <c r="BE2249" s="1"/>
      <c r="BL2249" s="1"/>
    </row>
    <row r="2250" spans="50:64" x14ac:dyDescent="0.2">
      <c r="AX2250" s="1"/>
      <c r="BE2250" s="1"/>
      <c r="BL2250" s="1"/>
    </row>
    <row r="2251" spans="50:64" x14ac:dyDescent="0.2">
      <c r="AX2251" s="1"/>
      <c r="BE2251" s="1"/>
      <c r="BL2251" s="1"/>
    </row>
    <row r="2252" spans="50:64" x14ac:dyDescent="0.2">
      <c r="AX2252" s="1"/>
      <c r="BE2252" s="1"/>
      <c r="BL2252" s="1"/>
    </row>
    <row r="2253" spans="50:64" x14ac:dyDescent="0.2">
      <c r="AX2253" s="1"/>
      <c r="BE2253" s="1"/>
      <c r="BL2253" s="1"/>
    </row>
    <row r="2254" spans="50:64" x14ac:dyDescent="0.2">
      <c r="AX2254" s="1"/>
      <c r="BE2254" s="1"/>
      <c r="BL2254" s="1"/>
    </row>
    <row r="2255" spans="50:64" x14ac:dyDescent="0.2">
      <c r="AX2255" s="1"/>
      <c r="BE2255" s="1"/>
      <c r="BL2255" s="1"/>
    </row>
    <row r="2256" spans="50:64" x14ac:dyDescent="0.2">
      <c r="AX2256" s="1"/>
      <c r="BE2256" s="1"/>
      <c r="BL2256" s="1"/>
    </row>
    <row r="2257" spans="50:64" x14ac:dyDescent="0.2">
      <c r="AX2257" s="1"/>
      <c r="BE2257" s="1"/>
      <c r="BL2257" s="1"/>
    </row>
    <row r="2258" spans="50:64" x14ac:dyDescent="0.2">
      <c r="AX2258" s="1"/>
      <c r="BE2258" s="1"/>
      <c r="BL2258" s="1"/>
    </row>
    <row r="2259" spans="50:64" x14ac:dyDescent="0.2">
      <c r="AX2259" s="1"/>
      <c r="BE2259" s="1"/>
      <c r="BL2259" s="1"/>
    </row>
    <row r="2260" spans="50:64" x14ac:dyDescent="0.2">
      <c r="AX2260" s="1"/>
      <c r="BE2260" s="1"/>
      <c r="BL2260" s="1"/>
    </row>
    <row r="2261" spans="50:64" x14ac:dyDescent="0.2">
      <c r="AX2261" s="1"/>
      <c r="BE2261" s="1"/>
      <c r="BL2261" s="1"/>
    </row>
    <row r="2262" spans="50:64" x14ac:dyDescent="0.2">
      <c r="AX2262" s="1"/>
      <c r="BE2262" s="1"/>
      <c r="BL2262" s="1"/>
    </row>
    <row r="2263" spans="50:64" x14ac:dyDescent="0.2">
      <c r="AX2263" s="1"/>
      <c r="BE2263" s="1"/>
      <c r="BL2263" s="1"/>
    </row>
    <row r="2264" spans="50:64" x14ac:dyDescent="0.2">
      <c r="AX2264" s="1"/>
      <c r="BE2264" s="1"/>
      <c r="BL2264" s="1"/>
    </row>
    <row r="2265" spans="50:64" x14ac:dyDescent="0.2">
      <c r="AX2265" s="1"/>
      <c r="BE2265" s="1"/>
      <c r="BL2265" s="1"/>
    </row>
    <row r="2266" spans="50:64" x14ac:dyDescent="0.2">
      <c r="AX2266" s="1"/>
      <c r="BE2266" s="1"/>
      <c r="BL2266" s="1"/>
    </row>
    <row r="2267" spans="50:64" x14ac:dyDescent="0.2">
      <c r="AX2267" s="1"/>
      <c r="BE2267" s="1"/>
      <c r="BL2267" s="1"/>
    </row>
    <row r="2268" spans="50:64" x14ac:dyDescent="0.2">
      <c r="AX2268" s="1"/>
      <c r="BE2268" s="1"/>
      <c r="BL2268" s="1"/>
    </row>
    <row r="2269" spans="50:64" x14ac:dyDescent="0.2">
      <c r="AX2269" s="1"/>
      <c r="BE2269" s="1"/>
      <c r="BL2269" s="1"/>
    </row>
    <row r="2270" spans="50:64" x14ac:dyDescent="0.2">
      <c r="AX2270" s="1"/>
      <c r="BE2270" s="1"/>
      <c r="BL2270" s="1"/>
    </row>
    <row r="2271" spans="50:64" x14ac:dyDescent="0.2">
      <c r="AX2271" s="1"/>
      <c r="BE2271" s="1"/>
      <c r="BL2271" s="1"/>
    </row>
    <row r="2272" spans="50:64" x14ac:dyDescent="0.2">
      <c r="AX2272" s="1"/>
      <c r="BE2272" s="1"/>
      <c r="BL2272" s="1"/>
    </row>
    <row r="2273" spans="50:64" x14ac:dyDescent="0.2">
      <c r="AX2273" s="1"/>
      <c r="BE2273" s="1"/>
      <c r="BL2273" s="1"/>
    </row>
    <row r="2274" spans="50:64" x14ac:dyDescent="0.2">
      <c r="AX2274" s="1"/>
      <c r="BE2274" s="1"/>
      <c r="BL2274" s="1"/>
    </row>
    <row r="2275" spans="50:64" x14ac:dyDescent="0.2">
      <c r="AX2275" s="1"/>
      <c r="BE2275" s="1"/>
      <c r="BL2275" s="1"/>
    </row>
    <row r="2276" spans="50:64" x14ac:dyDescent="0.2">
      <c r="AX2276" s="1"/>
      <c r="BE2276" s="1"/>
      <c r="BL2276" s="1"/>
    </row>
    <row r="2277" spans="50:64" x14ac:dyDescent="0.2">
      <c r="AX2277" s="1"/>
      <c r="BE2277" s="1"/>
      <c r="BL2277" s="1"/>
    </row>
    <row r="2278" spans="50:64" x14ac:dyDescent="0.2">
      <c r="AX2278" s="1"/>
      <c r="BE2278" s="1"/>
      <c r="BL2278" s="1"/>
    </row>
    <row r="2279" spans="50:64" x14ac:dyDescent="0.2">
      <c r="AX2279" s="1"/>
      <c r="BE2279" s="1"/>
      <c r="BL2279" s="1"/>
    </row>
    <row r="2280" spans="50:64" x14ac:dyDescent="0.2">
      <c r="AX2280" s="1"/>
      <c r="BE2280" s="1"/>
      <c r="BL2280" s="1"/>
    </row>
    <row r="2281" spans="50:64" x14ac:dyDescent="0.2">
      <c r="AX2281" s="1"/>
      <c r="BE2281" s="1"/>
      <c r="BL2281" s="1"/>
    </row>
    <row r="2282" spans="50:64" x14ac:dyDescent="0.2">
      <c r="AX2282" s="1"/>
      <c r="BE2282" s="1"/>
      <c r="BL2282" s="1"/>
    </row>
    <row r="2283" spans="50:64" x14ac:dyDescent="0.2">
      <c r="AX2283" s="1"/>
      <c r="BE2283" s="1"/>
      <c r="BL2283" s="1"/>
    </row>
    <row r="2284" spans="50:64" x14ac:dyDescent="0.2">
      <c r="AX2284" s="1"/>
      <c r="BE2284" s="1"/>
      <c r="BL2284" s="1"/>
    </row>
    <row r="2285" spans="50:64" x14ac:dyDescent="0.2">
      <c r="AX2285" s="1"/>
      <c r="BE2285" s="1"/>
      <c r="BL2285" s="1"/>
    </row>
    <row r="2286" spans="50:64" x14ac:dyDescent="0.2">
      <c r="AX2286" s="1"/>
      <c r="BE2286" s="1"/>
      <c r="BL2286" s="1"/>
    </row>
    <row r="2287" spans="50:64" x14ac:dyDescent="0.2">
      <c r="AX2287" s="1"/>
      <c r="BE2287" s="1"/>
      <c r="BL2287" s="1"/>
    </row>
    <row r="2288" spans="50:64" x14ac:dyDescent="0.2">
      <c r="AX2288" s="1"/>
      <c r="BE2288" s="1"/>
      <c r="BL2288" s="1"/>
    </row>
    <row r="2289" spans="50:64" x14ac:dyDescent="0.2">
      <c r="AX2289" s="1"/>
      <c r="BE2289" s="1"/>
      <c r="BL2289" s="1"/>
    </row>
    <row r="2290" spans="50:64" x14ac:dyDescent="0.2">
      <c r="AX2290" s="1"/>
      <c r="BE2290" s="1"/>
      <c r="BL2290" s="1"/>
    </row>
    <row r="2291" spans="50:64" x14ac:dyDescent="0.2">
      <c r="AX2291" s="1"/>
      <c r="BE2291" s="1"/>
      <c r="BL2291" s="1"/>
    </row>
    <row r="2292" spans="50:64" x14ac:dyDescent="0.2">
      <c r="AX2292" s="1"/>
      <c r="BE2292" s="1"/>
      <c r="BL2292" s="1"/>
    </row>
    <row r="2293" spans="50:64" x14ac:dyDescent="0.2">
      <c r="AX2293" s="1"/>
      <c r="BE2293" s="1"/>
      <c r="BL2293" s="1"/>
    </row>
    <row r="2294" spans="50:64" x14ac:dyDescent="0.2">
      <c r="AX2294" s="1"/>
      <c r="BE2294" s="1"/>
      <c r="BL2294" s="1"/>
    </row>
    <row r="2295" spans="50:64" x14ac:dyDescent="0.2">
      <c r="AX2295" s="1"/>
      <c r="BE2295" s="1"/>
      <c r="BL2295" s="1"/>
    </row>
    <row r="2296" spans="50:64" x14ac:dyDescent="0.2">
      <c r="AX2296" s="1"/>
      <c r="BE2296" s="1"/>
      <c r="BL2296" s="1"/>
    </row>
    <row r="2297" spans="50:64" x14ac:dyDescent="0.2">
      <c r="AX2297" s="1"/>
      <c r="BE2297" s="1"/>
      <c r="BL2297" s="1"/>
    </row>
    <row r="2298" spans="50:64" x14ac:dyDescent="0.2">
      <c r="AX2298" s="1"/>
      <c r="BE2298" s="1"/>
      <c r="BL2298" s="1"/>
    </row>
    <row r="2299" spans="50:64" x14ac:dyDescent="0.2">
      <c r="AX2299" s="1"/>
      <c r="BE2299" s="1"/>
      <c r="BL2299" s="1"/>
    </row>
    <row r="2300" spans="50:64" x14ac:dyDescent="0.2">
      <c r="AX2300" s="1"/>
      <c r="BE2300" s="1"/>
      <c r="BL2300" s="1"/>
    </row>
    <row r="2301" spans="50:64" x14ac:dyDescent="0.2">
      <c r="AX2301" s="1"/>
      <c r="BE2301" s="1"/>
      <c r="BL2301" s="1"/>
    </row>
    <row r="2302" spans="50:64" x14ac:dyDescent="0.2">
      <c r="AX2302" s="1"/>
      <c r="BE2302" s="1"/>
      <c r="BL2302" s="1"/>
    </row>
    <row r="2303" spans="50:64" x14ac:dyDescent="0.2">
      <c r="AX2303" s="1"/>
      <c r="BE2303" s="1"/>
      <c r="BL2303" s="1"/>
    </row>
    <row r="2304" spans="50:64" x14ac:dyDescent="0.2">
      <c r="AX2304" s="1"/>
      <c r="BE2304" s="1"/>
      <c r="BL2304" s="1"/>
    </row>
    <row r="2305" spans="50:64" x14ac:dyDescent="0.2">
      <c r="AX2305" s="1"/>
      <c r="BE2305" s="1"/>
      <c r="BL2305" s="1"/>
    </row>
    <row r="2306" spans="50:64" x14ac:dyDescent="0.2">
      <c r="AX2306" s="1"/>
      <c r="BE2306" s="1"/>
      <c r="BL2306" s="1"/>
    </row>
    <row r="2307" spans="50:64" x14ac:dyDescent="0.2">
      <c r="AX2307" s="1"/>
      <c r="BE2307" s="1"/>
      <c r="BL2307" s="1"/>
    </row>
    <row r="2308" spans="50:64" x14ac:dyDescent="0.2">
      <c r="AX2308" s="1"/>
      <c r="BE2308" s="1"/>
      <c r="BL2308" s="1"/>
    </row>
    <row r="2309" spans="50:64" x14ac:dyDescent="0.2">
      <c r="AX2309" s="1"/>
      <c r="BE2309" s="1"/>
      <c r="BL2309" s="1"/>
    </row>
    <row r="2310" spans="50:64" x14ac:dyDescent="0.2">
      <c r="AX2310" s="1"/>
      <c r="BE2310" s="1"/>
      <c r="BL2310" s="1"/>
    </row>
    <row r="2311" spans="50:64" x14ac:dyDescent="0.2">
      <c r="AX2311" s="1"/>
      <c r="BE2311" s="1"/>
      <c r="BL2311" s="1"/>
    </row>
    <row r="2312" spans="50:64" x14ac:dyDescent="0.2">
      <c r="AX2312" s="1"/>
      <c r="BE2312" s="1"/>
      <c r="BL2312" s="1"/>
    </row>
    <row r="2313" spans="50:64" x14ac:dyDescent="0.2">
      <c r="AX2313" s="1"/>
      <c r="BE2313" s="1"/>
      <c r="BL2313" s="1"/>
    </row>
    <row r="2314" spans="50:64" x14ac:dyDescent="0.2">
      <c r="AX2314" s="1"/>
      <c r="BE2314" s="1"/>
      <c r="BL2314" s="1"/>
    </row>
    <row r="2315" spans="50:64" x14ac:dyDescent="0.2">
      <c r="AX2315" s="1"/>
      <c r="BE2315" s="1"/>
      <c r="BL2315" s="1"/>
    </row>
    <row r="2316" spans="50:64" x14ac:dyDescent="0.2">
      <c r="AX2316" s="1"/>
      <c r="BE2316" s="1"/>
      <c r="BL2316" s="1"/>
    </row>
    <row r="2317" spans="50:64" x14ac:dyDescent="0.2">
      <c r="AX2317" s="1"/>
      <c r="BE2317" s="1"/>
      <c r="BL2317" s="1"/>
    </row>
    <row r="2318" spans="50:64" x14ac:dyDescent="0.2">
      <c r="AX2318" s="1"/>
      <c r="BE2318" s="1"/>
      <c r="BL2318" s="1"/>
    </row>
    <row r="2319" spans="50:64" x14ac:dyDescent="0.2">
      <c r="AX2319" s="1"/>
      <c r="BE2319" s="1"/>
      <c r="BL2319" s="1"/>
    </row>
    <row r="2320" spans="50:64" x14ac:dyDescent="0.2">
      <c r="AX2320" s="1"/>
      <c r="BE2320" s="1"/>
      <c r="BL2320" s="1"/>
    </row>
    <row r="2321" spans="50:64" x14ac:dyDescent="0.2">
      <c r="AX2321" s="1"/>
      <c r="BE2321" s="1"/>
      <c r="BL2321" s="1"/>
    </row>
    <row r="2322" spans="50:64" x14ac:dyDescent="0.2">
      <c r="AX2322" s="1"/>
      <c r="BE2322" s="1"/>
      <c r="BL2322" s="1"/>
    </row>
    <row r="2323" spans="50:64" x14ac:dyDescent="0.2">
      <c r="AX2323" s="1"/>
      <c r="BE2323" s="1"/>
      <c r="BL2323" s="1"/>
    </row>
    <row r="2324" spans="50:64" x14ac:dyDescent="0.2">
      <c r="AX2324" s="1"/>
      <c r="BE2324" s="1"/>
      <c r="BL2324" s="1"/>
    </row>
    <row r="2325" spans="50:64" x14ac:dyDescent="0.2">
      <c r="AX2325" s="1"/>
      <c r="BE2325" s="1"/>
      <c r="BL2325" s="1"/>
    </row>
    <row r="2326" spans="50:64" x14ac:dyDescent="0.2">
      <c r="AX2326" s="1"/>
      <c r="BE2326" s="1"/>
      <c r="BL2326" s="1"/>
    </row>
    <row r="2327" spans="50:64" x14ac:dyDescent="0.2">
      <c r="AX2327" s="1"/>
      <c r="BE2327" s="1"/>
      <c r="BL2327" s="1"/>
    </row>
    <row r="2328" spans="50:64" x14ac:dyDescent="0.2">
      <c r="AX2328" s="1"/>
      <c r="BE2328" s="1"/>
      <c r="BL2328" s="1"/>
    </row>
    <row r="2329" spans="50:64" x14ac:dyDescent="0.2">
      <c r="AX2329" s="1"/>
      <c r="BE2329" s="1"/>
      <c r="BL2329" s="1"/>
    </row>
    <row r="2330" spans="50:64" x14ac:dyDescent="0.2">
      <c r="AX2330" s="1"/>
      <c r="BE2330" s="1"/>
      <c r="BL2330" s="1"/>
    </row>
    <row r="2331" spans="50:64" x14ac:dyDescent="0.2">
      <c r="AX2331" s="1"/>
      <c r="BE2331" s="1"/>
      <c r="BL2331" s="1"/>
    </row>
    <row r="2332" spans="50:64" x14ac:dyDescent="0.2">
      <c r="AX2332" s="1"/>
      <c r="BE2332" s="1"/>
      <c r="BL2332" s="1"/>
    </row>
    <row r="2333" spans="50:64" x14ac:dyDescent="0.2">
      <c r="AX2333" s="1"/>
      <c r="BE2333" s="1"/>
      <c r="BL2333" s="1"/>
    </row>
    <row r="2334" spans="50:64" x14ac:dyDescent="0.2">
      <c r="AX2334" s="1"/>
      <c r="BE2334" s="1"/>
      <c r="BL2334" s="1"/>
    </row>
    <row r="2335" spans="50:64" x14ac:dyDescent="0.2">
      <c r="AX2335" s="1"/>
      <c r="BE2335" s="1"/>
      <c r="BL2335" s="1"/>
    </row>
    <row r="2336" spans="50:64" x14ac:dyDescent="0.2">
      <c r="AX2336" s="1"/>
      <c r="BE2336" s="1"/>
      <c r="BL2336" s="1"/>
    </row>
    <row r="2337" spans="50:64" x14ac:dyDescent="0.2">
      <c r="AX2337" s="1"/>
      <c r="BE2337" s="1"/>
      <c r="BL2337" s="1"/>
    </row>
    <row r="2338" spans="50:64" x14ac:dyDescent="0.2">
      <c r="AX2338" s="1"/>
      <c r="BE2338" s="1"/>
      <c r="BL2338" s="1"/>
    </row>
    <row r="2339" spans="50:64" x14ac:dyDescent="0.2">
      <c r="AX2339" s="1"/>
      <c r="BE2339" s="1"/>
      <c r="BL2339" s="1"/>
    </row>
    <row r="2340" spans="50:64" x14ac:dyDescent="0.2">
      <c r="AX2340" s="1"/>
      <c r="BE2340" s="1"/>
      <c r="BL2340" s="1"/>
    </row>
    <row r="2341" spans="50:64" x14ac:dyDescent="0.2">
      <c r="AX2341" s="1"/>
      <c r="BE2341" s="1"/>
      <c r="BL2341" s="1"/>
    </row>
    <row r="2342" spans="50:64" x14ac:dyDescent="0.2">
      <c r="AX2342" s="1"/>
      <c r="BE2342" s="1"/>
      <c r="BL2342" s="1"/>
    </row>
    <row r="2343" spans="50:64" x14ac:dyDescent="0.2">
      <c r="AX2343" s="1"/>
      <c r="BE2343" s="1"/>
      <c r="BL2343" s="1"/>
    </row>
    <row r="2344" spans="50:64" x14ac:dyDescent="0.2">
      <c r="AX2344" s="1"/>
      <c r="BE2344" s="1"/>
      <c r="BL2344" s="1"/>
    </row>
    <row r="2345" spans="50:64" x14ac:dyDescent="0.2">
      <c r="AX2345" s="1"/>
      <c r="BE2345" s="1"/>
      <c r="BL2345" s="1"/>
    </row>
    <row r="2346" spans="50:64" x14ac:dyDescent="0.2">
      <c r="AX2346" s="1"/>
      <c r="BE2346" s="1"/>
      <c r="BL2346" s="1"/>
    </row>
    <row r="2347" spans="50:64" x14ac:dyDescent="0.2">
      <c r="AX2347" s="1"/>
      <c r="BE2347" s="1"/>
      <c r="BL2347" s="1"/>
    </row>
    <row r="2348" spans="50:64" x14ac:dyDescent="0.2">
      <c r="AX2348" s="1"/>
      <c r="BE2348" s="1"/>
      <c r="BL2348" s="1"/>
    </row>
    <row r="2349" spans="50:64" x14ac:dyDescent="0.2">
      <c r="AX2349" s="1"/>
      <c r="BE2349" s="1"/>
      <c r="BL2349" s="1"/>
    </row>
    <row r="2350" spans="50:64" x14ac:dyDescent="0.2">
      <c r="AX2350" s="1"/>
      <c r="BE2350" s="1"/>
      <c r="BL2350" s="1"/>
    </row>
    <row r="2351" spans="50:64" x14ac:dyDescent="0.2">
      <c r="AX2351" s="1"/>
      <c r="BE2351" s="1"/>
      <c r="BL2351" s="1"/>
    </row>
    <row r="2352" spans="50:64" x14ac:dyDescent="0.2">
      <c r="AX2352" s="1"/>
      <c r="BE2352" s="1"/>
      <c r="BL2352" s="1"/>
    </row>
    <row r="2353" spans="50:64" x14ac:dyDescent="0.2">
      <c r="AX2353" s="1"/>
      <c r="BE2353" s="1"/>
      <c r="BL2353" s="1"/>
    </row>
    <row r="2354" spans="50:64" x14ac:dyDescent="0.2">
      <c r="AX2354" s="1"/>
      <c r="BE2354" s="1"/>
      <c r="BL2354" s="1"/>
    </row>
    <row r="2355" spans="50:64" x14ac:dyDescent="0.2">
      <c r="AX2355" s="1"/>
      <c r="BE2355" s="1"/>
      <c r="BL2355" s="1"/>
    </row>
    <row r="2356" spans="50:64" x14ac:dyDescent="0.2">
      <c r="AX2356" s="1"/>
      <c r="BE2356" s="1"/>
      <c r="BL2356" s="1"/>
    </row>
    <row r="2357" spans="50:64" x14ac:dyDescent="0.2">
      <c r="AX2357" s="1"/>
      <c r="BE2357" s="1"/>
      <c r="BL2357" s="1"/>
    </row>
    <row r="2358" spans="50:64" x14ac:dyDescent="0.2">
      <c r="AX2358" s="1"/>
      <c r="BE2358" s="1"/>
      <c r="BL2358" s="1"/>
    </row>
    <row r="2359" spans="50:64" x14ac:dyDescent="0.2">
      <c r="AX2359" s="1"/>
      <c r="BE2359" s="1"/>
      <c r="BL2359" s="1"/>
    </row>
    <row r="2360" spans="50:64" x14ac:dyDescent="0.2">
      <c r="AX2360" s="1"/>
      <c r="BE2360" s="1"/>
      <c r="BL2360" s="1"/>
    </row>
    <row r="2361" spans="50:64" x14ac:dyDescent="0.2">
      <c r="AX2361" s="1"/>
      <c r="BE2361" s="1"/>
      <c r="BL2361" s="1"/>
    </row>
    <row r="2362" spans="50:64" x14ac:dyDescent="0.2">
      <c r="AX2362" s="1"/>
      <c r="BE2362" s="1"/>
      <c r="BL2362" s="1"/>
    </row>
    <row r="2363" spans="50:64" x14ac:dyDescent="0.2">
      <c r="AX2363" s="1"/>
      <c r="BE2363" s="1"/>
      <c r="BL2363" s="1"/>
    </row>
    <row r="2364" spans="50:64" x14ac:dyDescent="0.2">
      <c r="AX2364" s="1"/>
      <c r="BE2364" s="1"/>
      <c r="BL2364" s="1"/>
    </row>
    <row r="2365" spans="50:64" x14ac:dyDescent="0.2">
      <c r="AX2365" s="1"/>
      <c r="BE2365" s="1"/>
      <c r="BL2365" s="1"/>
    </row>
    <row r="2366" spans="50:64" x14ac:dyDescent="0.2">
      <c r="AX2366" s="1"/>
      <c r="BE2366" s="1"/>
      <c r="BL2366" s="1"/>
    </row>
    <row r="2367" spans="50:64" x14ac:dyDescent="0.2">
      <c r="AX2367" s="1"/>
      <c r="BE2367" s="1"/>
      <c r="BL2367" s="1"/>
    </row>
    <row r="2368" spans="50:64" x14ac:dyDescent="0.2">
      <c r="AX2368" s="1"/>
      <c r="BE2368" s="1"/>
      <c r="BL2368" s="1"/>
    </row>
    <row r="2369" spans="50:64" x14ac:dyDescent="0.2">
      <c r="AX2369" s="1"/>
      <c r="BE2369" s="1"/>
      <c r="BL2369" s="1"/>
    </row>
    <row r="2370" spans="50:64" x14ac:dyDescent="0.2">
      <c r="AX2370" s="1"/>
      <c r="BE2370" s="1"/>
      <c r="BL2370" s="1"/>
    </row>
    <row r="2371" spans="50:64" x14ac:dyDescent="0.2">
      <c r="AX2371" s="1"/>
      <c r="BE2371" s="1"/>
      <c r="BL2371" s="1"/>
    </row>
    <row r="2372" spans="50:64" x14ac:dyDescent="0.2">
      <c r="AX2372" s="1"/>
      <c r="BE2372" s="1"/>
      <c r="BL2372" s="1"/>
    </row>
    <row r="2373" spans="50:64" x14ac:dyDescent="0.2">
      <c r="AX2373" s="1"/>
      <c r="BE2373" s="1"/>
      <c r="BL2373" s="1"/>
    </row>
    <row r="2374" spans="50:64" x14ac:dyDescent="0.2">
      <c r="AX2374" s="1"/>
      <c r="BE2374" s="1"/>
      <c r="BL2374" s="1"/>
    </row>
    <row r="2375" spans="50:64" x14ac:dyDescent="0.2">
      <c r="AX2375" s="1"/>
      <c r="BE2375" s="1"/>
      <c r="BL2375" s="1"/>
    </row>
    <row r="2376" spans="50:64" x14ac:dyDescent="0.2">
      <c r="AX2376" s="1"/>
      <c r="BE2376" s="1"/>
      <c r="BL2376" s="1"/>
    </row>
    <row r="2377" spans="50:64" x14ac:dyDescent="0.2">
      <c r="AX2377" s="1"/>
      <c r="BE2377" s="1"/>
      <c r="BL2377" s="1"/>
    </row>
    <row r="2378" spans="50:64" x14ac:dyDescent="0.2">
      <c r="AX2378" s="1"/>
      <c r="BE2378" s="1"/>
      <c r="BL2378" s="1"/>
    </row>
    <row r="2379" spans="50:64" x14ac:dyDescent="0.2">
      <c r="AX2379" s="1"/>
      <c r="BE2379" s="1"/>
      <c r="BL2379" s="1"/>
    </row>
    <row r="2380" spans="50:64" x14ac:dyDescent="0.2">
      <c r="AX2380" s="1"/>
      <c r="BE2380" s="1"/>
      <c r="BL2380" s="1"/>
    </row>
    <row r="2381" spans="50:64" x14ac:dyDescent="0.2">
      <c r="AX2381" s="1"/>
      <c r="BE2381" s="1"/>
      <c r="BL2381" s="1"/>
    </row>
    <row r="2382" spans="50:64" x14ac:dyDescent="0.2">
      <c r="AX2382" s="1"/>
      <c r="BE2382" s="1"/>
      <c r="BL2382" s="1"/>
    </row>
    <row r="2383" spans="50:64" x14ac:dyDescent="0.2">
      <c r="AX2383" s="1"/>
      <c r="BE2383" s="1"/>
      <c r="BL2383" s="1"/>
    </row>
    <row r="2384" spans="50:64" x14ac:dyDescent="0.2">
      <c r="AX2384" s="1"/>
      <c r="BE2384" s="1"/>
      <c r="BL2384" s="1"/>
    </row>
    <row r="2385" spans="50:64" x14ac:dyDescent="0.2">
      <c r="AX2385" s="1"/>
      <c r="BE2385" s="1"/>
      <c r="BL2385" s="1"/>
    </row>
    <row r="2386" spans="50:64" x14ac:dyDescent="0.2">
      <c r="AX2386" s="1"/>
      <c r="BE2386" s="1"/>
      <c r="BL2386" s="1"/>
    </row>
    <row r="2387" spans="50:64" x14ac:dyDescent="0.2">
      <c r="AX2387" s="1"/>
      <c r="BE2387" s="1"/>
      <c r="BL2387" s="1"/>
    </row>
    <row r="2388" spans="50:64" x14ac:dyDescent="0.2">
      <c r="AX2388" s="1"/>
      <c r="BE2388" s="1"/>
      <c r="BL2388" s="1"/>
    </row>
    <row r="2389" spans="50:64" x14ac:dyDescent="0.2">
      <c r="AX2389" s="1"/>
      <c r="BE2389" s="1"/>
      <c r="BL2389" s="1"/>
    </row>
    <row r="2390" spans="50:64" x14ac:dyDescent="0.2">
      <c r="AX2390" s="1"/>
      <c r="BE2390" s="1"/>
      <c r="BL2390" s="1"/>
    </row>
    <row r="2391" spans="50:64" x14ac:dyDescent="0.2">
      <c r="AX2391" s="1"/>
    </row>
    <row r="2392" spans="50:64" x14ac:dyDescent="0.2">
      <c r="AX2392" s="1"/>
    </row>
    <row r="2393" spans="50:64" x14ac:dyDescent="0.2">
      <c r="AX2393" s="1"/>
    </row>
    <row r="2394" spans="50:64" x14ac:dyDescent="0.2">
      <c r="AX2394" s="1"/>
    </row>
    <row r="2395" spans="50:64" x14ac:dyDescent="0.2">
      <c r="AX2395" s="1"/>
    </row>
    <row r="2396" spans="50:64" x14ac:dyDescent="0.2">
      <c r="AX2396" s="1"/>
    </row>
    <row r="2397" spans="50:64" x14ac:dyDescent="0.2">
      <c r="AX2397" s="1"/>
    </row>
    <row r="2398" spans="50:64" x14ac:dyDescent="0.2">
      <c r="AX2398" s="1"/>
    </row>
    <row r="2399" spans="50:64" x14ac:dyDescent="0.2">
      <c r="AX2399" s="1"/>
    </row>
    <row r="2400" spans="50:64" x14ac:dyDescent="0.2">
      <c r="AX2400" s="1"/>
    </row>
    <row r="2401" spans="50:50" x14ac:dyDescent="0.2">
      <c r="AX2401" s="1"/>
    </row>
    <row r="2402" spans="50:50" x14ac:dyDescent="0.2">
      <c r="AX2402" s="1"/>
    </row>
    <row r="2403" spans="50:50" x14ac:dyDescent="0.2">
      <c r="AX2403" s="1"/>
    </row>
    <row r="2404" spans="50:50" x14ac:dyDescent="0.2">
      <c r="AX2404" s="1"/>
    </row>
    <row r="2405" spans="50:50" x14ac:dyDescent="0.2">
      <c r="AX2405" s="1"/>
    </row>
    <row r="2406" spans="50:50" x14ac:dyDescent="0.2">
      <c r="AX2406" s="1"/>
    </row>
    <row r="2407" spans="50:50" x14ac:dyDescent="0.2">
      <c r="AX2407" s="1"/>
    </row>
    <row r="2408" spans="50:50" x14ac:dyDescent="0.2">
      <c r="AX2408" s="1"/>
    </row>
    <row r="2409" spans="50:50" x14ac:dyDescent="0.2">
      <c r="AX2409" s="1"/>
    </row>
    <row r="2410" spans="50:50" x14ac:dyDescent="0.2">
      <c r="AX2410" s="1"/>
    </row>
    <row r="2411" spans="50:50" x14ac:dyDescent="0.2">
      <c r="AX2411" s="1"/>
    </row>
    <row r="2412" spans="50:50" x14ac:dyDescent="0.2">
      <c r="AX2412" s="1"/>
    </row>
    <row r="2413" spans="50:50" x14ac:dyDescent="0.2">
      <c r="AX2413" s="1"/>
    </row>
    <row r="2414" spans="50:50" x14ac:dyDescent="0.2">
      <c r="AX2414" s="1"/>
    </row>
    <row r="2415" spans="50:50" x14ac:dyDescent="0.2">
      <c r="AX2415" s="1"/>
    </row>
    <row r="2416" spans="50:50" x14ac:dyDescent="0.2">
      <c r="AX2416" s="1"/>
    </row>
    <row r="2417" spans="50:50" x14ac:dyDescent="0.2">
      <c r="AX2417" s="1"/>
    </row>
    <row r="2418" spans="50:50" x14ac:dyDescent="0.2">
      <c r="AX2418" s="1"/>
    </row>
    <row r="2419" spans="50:50" x14ac:dyDescent="0.2">
      <c r="AX2419" s="1"/>
    </row>
    <row r="2420" spans="50:50" x14ac:dyDescent="0.2">
      <c r="AX2420" s="1"/>
    </row>
    <row r="2421" spans="50:50" x14ac:dyDescent="0.2">
      <c r="AX2421" s="1"/>
    </row>
    <row r="2422" spans="50:50" x14ac:dyDescent="0.2">
      <c r="AX2422" s="1"/>
    </row>
    <row r="2423" spans="50:50" x14ac:dyDescent="0.2">
      <c r="AX2423" s="1"/>
    </row>
    <row r="2424" spans="50:50" x14ac:dyDescent="0.2">
      <c r="AX2424" s="1"/>
    </row>
    <row r="2425" spans="50:50" x14ac:dyDescent="0.2">
      <c r="AX2425" s="1"/>
    </row>
    <row r="2426" spans="50:50" x14ac:dyDescent="0.2">
      <c r="AX2426" s="1"/>
    </row>
    <row r="2427" spans="50:50" x14ac:dyDescent="0.2">
      <c r="AX2427" s="1"/>
    </row>
    <row r="2428" spans="50:50" x14ac:dyDescent="0.2">
      <c r="AX2428" s="1"/>
    </row>
    <row r="2429" spans="50:50" x14ac:dyDescent="0.2">
      <c r="AX2429" s="1"/>
    </row>
    <row r="2430" spans="50:50" x14ac:dyDescent="0.2">
      <c r="AX2430" s="1"/>
    </row>
    <row r="2431" spans="50:50" x14ac:dyDescent="0.2">
      <c r="AX2431" s="1"/>
    </row>
    <row r="2432" spans="50:50" x14ac:dyDescent="0.2">
      <c r="AX2432" s="1"/>
    </row>
    <row r="2433" spans="50:50" x14ac:dyDescent="0.2">
      <c r="AX2433" s="1"/>
    </row>
    <row r="2434" spans="50:50" x14ac:dyDescent="0.2">
      <c r="AX2434" s="1"/>
    </row>
    <row r="2435" spans="50:50" x14ac:dyDescent="0.2">
      <c r="AX2435" s="1"/>
    </row>
    <row r="2436" spans="50:50" x14ac:dyDescent="0.2">
      <c r="AX2436" s="1"/>
    </row>
    <row r="2437" spans="50:50" x14ac:dyDescent="0.2">
      <c r="AX2437" s="1"/>
    </row>
    <row r="2438" spans="50:50" x14ac:dyDescent="0.2">
      <c r="AX2438" s="1"/>
    </row>
    <row r="2439" spans="50:50" x14ac:dyDescent="0.2">
      <c r="AX2439" s="1"/>
    </row>
    <row r="2440" spans="50:50" x14ac:dyDescent="0.2">
      <c r="AX2440" s="1"/>
    </row>
    <row r="2441" spans="50:50" x14ac:dyDescent="0.2">
      <c r="AX2441" s="1"/>
    </row>
    <row r="2442" spans="50:50" x14ac:dyDescent="0.2">
      <c r="AX2442" s="1"/>
    </row>
    <row r="2443" spans="50:50" x14ac:dyDescent="0.2">
      <c r="AX2443" s="1"/>
    </row>
    <row r="2444" spans="50:50" x14ac:dyDescent="0.2">
      <c r="AX2444" s="1"/>
    </row>
    <row r="2445" spans="50:50" x14ac:dyDescent="0.2">
      <c r="AX2445" s="1"/>
    </row>
    <row r="2446" spans="50:50" x14ac:dyDescent="0.2">
      <c r="AX2446" s="1"/>
    </row>
    <row r="2447" spans="50:50" x14ac:dyDescent="0.2">
      <c r="AX2447" s="1"/>
    </row>
    <row r="2448" spans="50:50" x14ac:dyDescent="0.2">
      <c r="AX2448" s="1"/>
    </row>
    <row r="2449" spans="50:50" x14ac:dyDescent="0.2">
      <c r="AX2449" s="1"/>
    </row>
    <row r="2450" spans="50:50" x14ac:dyDescent="0.2">
      <c r="AX2450" s="1"/>
    </row>
    <row r="2451" spans="50:50" x14ac:dyDescent="0.2">
      <c r="AX2451" s="1"/>
    </row>
    <row r="2452" spans="50:50" x14ac:dyDescent="0.2">
      <c r="AX2452" s="1"/>
    </row>
    <row r="2453" spans="50:50" x14ac:dyDescent="0.2">
      <c r="AX2453" s="1"/>
    </row>
    <row r="2454" spans="50:50" x14ac:dyDescent="0.2">
      <c r="AX2454" s="1"/>
    </row>
    <row r="2455" spans="50:50" x14ac:dyDescent="0.2">
      <c r="AX2455" s="1"/>
    </row>
    <row r="2456" spans="50:50" x14ac:dyDescent="0.2">
      <c r="AX2456" s="1"/>
    </row>
    <row r="2457" spans="50:50" x14ac:dyDescent="0.2">
      <c r="AX2457" s="1"/>
    </row>
    <row r="2458" spans="50:50" x14ac:dyDescent="0.2">
      <c r="AX2458" s="1"/>
    </row>
    <row r="2459" spans="50:50" x14ac:dyDescent="0.2">
      <c r="AX2459" s="1"/>
    </row>
    <row r="2460" spans="50:50" x14ac:dyDescent="0.2">
      <c r="AX2460" s="1"/>
    </row>
    <row r="2461" spans="50:50" x14ac:dyDescent="0.2">
      <c r="AX2461" s="1"/>
    </row>
    <row r="2462" spans="50:50" x14ac:dyDescent="0.2">
      <c r="AX2462" s="1"/>
    </row>
    <row r="2463" spans="50:50" x14ac:dyDescent="0.2">
      <c r="AX2463" s="1"/>
    </row>
    <row r="2464" spans="50:50" x14ac:dyDescent="0.2">
      <c r="AX2464" s="1"/>
    </row>
    <row r="2465" spans="50:50" x14ac:dyDescent="0.2">
      <c r="AX2465" s="1"/>
    </row>
    <row r="2466" spans="50:50" x14ac:dyDescent="0.2">
      <c r="AX2466" s="1"/>
    </row>
    <row r="2467" spans="50:50" x14ac:dyDescent="0.2">
      <c r="AX2467" s="1"/>
    </row>
    <row r="2468" spans="50:50" x14ac:dyDescent="0.2">
      <c r="AX2468" s="1"/>
    </row>
    <row r="2469" spans="50:50" x14ac:dyDescent="0.2">
      <c r="AX2469" s="1"/>
    </row>
    <row r="2470" spans="50:50" x14ac:dyDescent="0.2">
      <c r="AX2470" s="1"/>
    </row>
    <row r="2471" spans="50:50" x14ac:dyDescent="0.2">
      <c r="AX2471" s="1"/>
    </row>
    <row r="2472" spans="50:50" x14ac:dyDescent="0.2">
      <c r="AX2472" s="1"/>
    </row>
    <row r="2473" spans="50:50" x14ac:dyDescent="0.2">
      <c r="AX2473" s="1"/>
    </row>
    <row r="2474" spans="50:50" x14ac:dyDescent="0.2">
      <c r="AX2474" s="1"/>
    </row>
    <row r="2475" spans="50:50" x14ac:dyDescent="0.2">
      <c r="AX2475" s="1"/>
    </row>
    <row r="2476" spans="50:50" x14ac:dyDescent="0.2">
      <c r="AX2476" s="1"/>
    </row>
    <row r="2477" spans="50:50" x14ac:dyDescent="0.2">
      <c r="AX2477" s="1"/>
    </row>
    <row r="2478" spans="50:50" x14ac:dyDescent="0.2">
      <c r="AX2478" s="1"/>
    </row>
    <row r="2479" spans="50:50" x14ac:dyDescent="0.2">
      <c r="AX2479" s="1"/>
    </row>
    <row r="2480" spans="50:50" x14ac:dyDescent="0.2">
      <c r="AX2480" s="1"/>
    </row>
    <row r="2481" spans="50:50" x14ac:dyDescent="0.2">
      <c r="AX2481" s="1"/>
    </row>
    <row r="2482" spans="50:50" x14ac:dyDescent="0.2">
      <c r="AX2482" s="1"/>
    </row>
    <row r="2483" spans="50:50" x14ac:dyDescent="0.2">
      <c r="AX2483" s="1"/>
    </row>
    <row r="2484" spans="50:50" x14ac:dyDescent="0.2">
      <c r="AX2484" s="1"/>
    </row>
    <row r="2485" spans="50:50" x14ac:dyDescent="0.2">
      <c r="AX2485" s="1"/>
    </row>
    <row r="2486" spans="50:50" x14ac:dyDescent="0.2">
      <c r="AX2486" s="1"/>
    </row>
    <row r="2487" spans="50:50" x14ac:dyDescent="0.2">
      <c r="AX2487" s="1"/>
    </row>
    <row r="2488" spans="50:50" x14ac:dyDescent="0.2">
      <c r="AX2488" s="1"/>
    </row>
    <row r="2489" spans="50:50" x14ac:dyDescent="0.2">
      <c r="AX2489" s="1"/>
    </row>
    <row r="2490" spans="50:50" x14ac:dyDescent="0.2">
      <c r="AX2490" s="1"/>
    </row>
    <row r="2491" spans="50:50" x14ac:dyDescent="0.2">
      <c r="AX2491" s="1"/>
    </row>
    <row r="2492" spans="50:50" x14ac:dyDescent="0.2">
      <c r="AX2492" s="1"/>
    </row>
    <row r="2493" spans="50:50" x14ac:dyDescent="0.2">
      <c r="AX2493" s="1"/>
    </row>
    <row r="2494" spans="50:50" x14ac:dyDescent="0.2">
      <c r="AX2494" s="1"/>
    </row>
    <row r="2495" spans="50:50" x14ac:dyDescent="0.2">
      <c r="AX2495" s="1"/>
    </row>
    <row r="2496" spans="50:50" x14ac:dyDescent="0.2">
      <c r="AX2496" s="1"/>
    </row>
    <row r="2497" spans="50:50" x14ac:dyDescent="0.2">
      <c r="AX2497" s="1"/>
    </row>
    <row r="2498" spans="50:50" x14ac:dyDescent="0.2">
      <c r="AX2498" s="1"/>
    </row>
    <row r="2499" spans="50:50" x14ac:dyDescent="0.2">
      <c r="AX2499" s="1"/>
    </row>
    <row r="2500" spans="50:50" x14ac:dyDescent="0.2">
      <c r="AX2500" s="1"/>
    </row>
    <row r="2501" spans="50:50" x14ac:dyDescent="0.2">
      <c r="AX2501" s="1"/>
    </row>
    <row r="2502" spans="50:50" x14ac:dyDescent="0.2">
      <c r="AX2502" s="1"/>
    </row>
    <row r="2503" spans="50:50" x14ac:dyDescent="0.2">
      <c r="AX2503" s="1"/>
    </row>
    <row r="2504" spans="50:50" x14ac:dyDescent="0.2">
      <c r="AX2504" s="1"/>
    </row>
    <row r="2505" spans="50:50" x14ac:dyDescent="0.2">
      <c r="AX2505" s="1"/>
    </row>
    <row r="2506" spans="50:50" x14ac:dyDescent="0.2">
      <c r="AX2506" s="1"/>
    </row>
    <row r="2507" spans="50:50" x14ac:dyDescent="0.2">
      <c r="AX2507" s="1"/>
    </row>
    <row r="2508" spans="50:50" x14ac:dyDescent="0.2">
      <c r="AX2508" s="1"/>
    </row>
    <row r="2509" spans="50:50" x14ac:dyDescent="0.2">
      <c r="AX2509" s="1"/>
    </row>
    <row r="2510" spans="50:50" x14ac:dyDescent="0.2">
      <c r="AX2510" s="1"/>
    </row>
    <row r="2511" spans="50:50" x14ac:dyDescent="0.2">
      <c r="AX2511" s="1"/>
    </row>
    <row r="2512" spans="50:50" x14ac:dyDescent="0.2">
      <c r="AX2512" s="1"/>
    </row>
    <row r="2513" spans="50:50" x14ac:dyDescent="0.2">
      <c r="AX2513" s="1"/>
    </row>
    <row r="2514" spans="50:50" x14ac:dyDescent="0.2">
      <c r="AX2514" s="1"/>
    </row>
    <row r="2515" spans="50:50" x14ac:dyDescent="0.2">
      <c r="AX2515" s="1"/>
    </row>
    <row r="2516" spans="50:50" x14ac:dyDescent="0.2">
      <c r="AX2516" s="1"/>
    </row>
    <row r="2517" spans="50:50" x14ac:dyDescent="0.2">
      <c r="AX2517" s="1"/>
    </row>
    <row r="2518" spans="50:50" x14ac:dyDescent="0.2">
      <c r="AX2518" s="1"/>
    </row>
    <row r="2519" spans="50:50" x14ac:dyDescent="0.2">
      <c r="AX2519" s="1"/>
    </row>
    <row r="2520" spans="50:50" x14ac:dyDescent="0.2">
      <c r="AX2520" s="1"/>
    </row>
    <row r="2521" spans="50:50" x14ac:dyDescent="0.2">
      <c r="AX2521" s="1"/>
    </row>
    <row r="2522" spans="50:50" x14ac:dyDescent="0.2">
      <c r="AX2522" s="1"/>
    </row>
    <row r="2523" spans="50:50" x14ac:dyDescent="0.2">
      <c r="AX2523" s="1"/>
    </row>
    <row r="2524" spans="50:50" x14ac:dyDescent="0.2">
      <c r="AX2524" s="1"/>
    </row>
    <row r="2525" spans="50:50" x14ac:dyDescent="0.2">
      <c r="AX2525" s="1"/>
    </row>
    <row r="2526" spans="50:50" x14ac:dyDescent="0.2">
      <c r="AX2526" s="1"/>
    </row>
    <row r="2527" spans="50:50" x14ac:dyDescent="0.2">
      <c r="AX2527" s="1"/>
    </row>
    <row r="2528" spans="50:50" x14ac:dyDescent="0.2">
      <c r="AX2528" s="1"/>
    </row>
    <row r="2529" spans="50:50" x14ac:dyDescent="0.2">
      <c r="AX2529" s="1"/>
    </row>
    <row r="2530" spans="50:50" x14ac:dyDescent="0.2">
      <c r="AX2530" s="1"/>
    </row>
    <row r="2531" spans="50:50" x14ac:dyDescent="0.2">
      <c r="AX2531" s="1"/>
    </row>
    <row r="2532" spans="50:50" x14ac:dyDescent="0.2">
      <c r="AX2532" s="1"/>
    </row>
    <row r="2533" spans="50:50" x14ac:dyDescent="0.2">
      <c r="AX2533" s="1"/>
    </row>
    <row r="2534" spans="50:50" x14ac:dyDescent="0.2">
      <c r="AX2534" s="1"/>
    </row>
    <row r="2535" spans="50:50" x14ac:dyDescent="0.2">
      <c r="AX2535" s="1"/>
    </row>
    <row r="2536" spans="50:50" x14ac:dyDescent="0.2">
      <c r="AX2536" s="1"/>
    </row>
    <row r="2537" spans="50:50" x14ac:dyDescent="0.2">
      <c r="AX2537" s="1"/>
    </row>
    <row r="2538" spans="50:50" x14ac:dyDescent="0.2">
      <c r="AX2538" s="1"/>
    </row>
    <row r="2539" spans="50:50" x14ac:dyDescent="0.2">
      <c r="AX2539" s="1"/>
    </row>
    <row r="2540" spans="50:50" x14ac:dyDescent="0.2">
      <c r="AX2540" s="1"/>
    </row>
    <row r="2541" spans="50:50" x14ac:dyDescent="0.2">
      <c r="AX2541" s="1"/>
    </row>
    <row r="2542" spans="50:50" x14ac:dyDescent="0.2">
      <c r="AX2542" s="1"/>
    </row>
    <row r="2543" spans="50:50" x14ac:dyDescent="0.2">
      <c r="AX2543" s="1"/>
    </row>
    <row r="2544" spans="50:50" x14ac:dyDescent="0.2">
      <c r="AX2544" s="1"/>
    </row>
    <row r="2545" spans="50:50" x14ac:dyDescent="0.2">
      <c r="AX2545" s="1"/>
    </row>
    <row r="2546" spans="50:50" x14ac:dyDescent="0.2">
      <c r="AX2546" s="1"/>
    </row>
    <row r="2547" spans="50:50" x14ac:dyDescent="0.2">
      <c r="AX2547" s="1"/>
    </row>
    <row r="2548" spans="50:50" x14ac:dyDescent="0.2">
      <c r="AX2548" s="1"/>
    </row>
    <row r="2549" spans="50:50" x14ac:dyDescent="0.2">
      <c r="AX2549" s="1"/>
    </row>
    <row r="2550" spans="50:50" x14ac:dyDescent="0.2">
      <c r="AX2550" s="1"/>
    </row>
    <row r="2551" spans="50:50" x14ac:dyDescent="0.2">
      <c r="AX2551" s="1"/>
    </row>
    <row r="2552" spans="50:50" x14ac:dyDescent="0.2">
      <c r="AX2552" s="1"/>
    </row>
    <row r="2553" spans="50:50" x14ac:dyDescent="0.2">
      <c r="AX2553" s="1"/>
    </row>
    <row r="2554" spans="50:50" x14ac:dyDescent="0.2">
      <c r="AX2554" s="1"/>
    </row>
    <row r="2555" spans="50:50" x14ac:dyDescent="0.2">
      <c r="AX2555" s="1"/>
    </row>
    <row r="2556" spans="50:50" x14ac:dyDescent="0.2">
      <c r="AX2556" s="1"/>
    </row>
    <row r="2557" spans="50:50" x14ac:dyDescent="0.2">
      <c r="AX2557" s="1"/>
    </row>
    <row r="2558" spans="50:50" x14ac:dyDescent="0.2">
      <c r="AX2558" s="1"/>
    </row>
    <row r="2559" spans="50:50" x14ac:dyDescent="0.2">
      <c r="AX2559" s="1"/>
    </row>
    <row r="2560" spans="50:50" x14ac:dyDescent="0.2">
      <c r="AX2560" s="1"/>
    </row>
    <row r="2561" spans="50:50" x14ac:dyDescent="0.2">
      <c r="AX2561" s="1"/>
    </row>
    <row r="2562" spans="50:50" x14ac:dyDescent="0.2">
      <c r="AX2562" s="1"/>
    </row>
    <row r="2563" spans="50:50" x14ac:dyDescent="0.2">
      <c r="AX2563" s="1"/>
    </row>
    <row r="2564" spans="50:50" x14ac:dyDescent="0.2">
      <c r="AX2564" s="1"/>
    </row>
    <row r="2565" spans="50:50" x14ac:dyDescent="0.2">
      <c r="AX2565" s="1"/>
    </row>
    <row r="2566" spans="50:50" x14ac:dyDescent="0.2">
      <c r="AX2566" s="1"/>
    </row>
    <row r="2567" spans="50:50" x14ac:dyDescent="0.2">
      <c r="AX2567" s="1"/>
    </row>
    <row r="2568" spans="50:50" x14ac:dyDescent="0.2">
      <c r="AX2568" s="1"/>
    </row>
    <row r="2569" spans="50:50" x14ac:dyDescent="0.2">
      <c r="AX2569" s="1"/>
    </row>
    <row r="2570" spans="50:50" x14ac:dyDescent="0.2">
      <c r="AX2570" s="1"/>
    </row>
    <row r="2571" spans="50:50" x14ac:dyDescent="0.2">
      <c r="AX2571" s="1"/>
    </row>
    <row r="2572" spans="50:50" x14ac:dyDescent="0.2">
      <c r="AX2572" s="1"/>
    </row>
    <row r="2573" spans="50:50" x14ac:dyDescent="0.2">
      <c r="AX2573" s="1"/>
    </row>
    <row r="2574" spans="50:50" x14ac:dyDescent="0.2">
      <c r="AX2574" s="1"/>
    </row>
    <row r="2575" spans="50:50" x14ac:dyDescent="0.2">
      <c r="AX2575" s="1"/>
    </row>
    <row r="2576" spans="50:50" x14ac:dyDescent="0.2">
      <c r="AX2576" s="1"/>
    </row>
    <row r="2577" spans="50:50" x14ac:dyDescent="0.2">
      <c r="AX2577" s="1"/>
    </row>
    <row r="2578" spans="50:50" x14ac:dyDescent="0.2">
      <c r="AX2578" s="1"/>
    </row>
    <row r="2579" spans="50:50" x14ac:dyDescent="0.2">
      <c r="AX2579" s="1"/>
    </row>
    <row r="2580" spans="50:50" x14ac:dyDescent="0.2">
      <c r="AX2580" s="1"/>
    </row>
    <row r="2581" spans="50:50" x14ac:dyDescent="0.2">
      <c r="AX2581" s="1"/>
    </row>
    <row r="2582" spans="50:50" x14ac:dyDescent="0.2">
      <c r="AX2582" s="1"/>
    </row>
    <row r="2583" spans="50:50" x14ac:dyDescent="0.2">
      <c r="AX2583" s="1"/>
    </row>
    <row r="2584" spans="50:50" x14ac:dyDescent="0.2">
      <c r="AX2584" s="1"/>
    </row>
    <row r="2585" spans="50:50" x14ac:dyDescent="0.2">
      <c r="AX2585" s="1"/>
    </row>
    <row r="2586" spans="50:50" x14ac:dyDescent="0.2">
      <c r="AX2586" s="1"/>
    </row>
    <row r="2587" spans="50:50" x14ac:dyDescent="0.2">
      <c r="AX2587" s="1"/>
    </row>
    <row r="2588" spans="50:50" x14ac:dyDescent="0.2">
      <c r="AX2588" s="1"/>
    </row>
    <row r="2589" spans="50:50" x14ac:dyDescent="0.2">
      <c r="AX2589" s="1"/>
    </row>
    <row r="2590" spans="50:50" x14ac:dyDescent="0.2">
      <c r="AX2590" s="1"/>
    </row>
    <row r="2591" spans="50:50" x14ac:dyDescent="0.2">
      <c r="AX2591" s="1"/>
    </row>
    <row r="2592" spans="50:50" x14ac:dyDescent="0.2">
      <c r="AX2592" s="1"/>
    </row>
    <row r="2593" spans="50:50" x14ac:dyDescent="0.2">
      <c r="AX2593" s="1"/>
    </row>
    <row r="2594" spans="50:50" x14ac:dyDescent="0.2">
      <c r="AX2594" s="1"/>
    </row>
    <row r="2595" spans="50:50" x14ac:dyDescent="0.2">
      <c r="AX2595" s="1"/>
    </row>
    <row r="2596" spans="50:50" x14ac:dyDescent="0.2">
      <c r="AX2596" s="1"/>
    </row>
    <row r="2597" spans="50:50" x14ac:dyDescent="0.2">
      <c r="AX2597" s="1"/>
    </row>
    <row r="2598" spans="50:50" x14ac:dyDescent="0.2">
      <c r="AX2598" s="1"/>
    </row>
    <row r="2599" spans="50:50" x14ac:dyDescent="0.2">
      <c r="AX2599" s="1"/>
    </row>
    <row r="2600" spans="50:50" x14ac:dyDescent="0.2">
      <c r="AX2600" s="1"/>
    </row>
    <row r="2601" spans="50:50" x14ac:dyDescent="0.2">
      <c r="AX2601" s="1"/>
    </row>
    <row r="2602" spans="50:50" x14ac:dyDescent="0.2">
      <c r="AX2602" s="1"/>
    </row>
    <row r="2603" spans="50:50" x14ac:dyDescent="0.2">
      <c r="AX2603" s="1"/>
    </row>
    <row r="2604" spans="50:50" x14ac:dyDescent="0.2">
      <c r="AX2604" s="1"/>
    </row>
    <row r="2605" spans="50:50" x14ac:dyDescent="0.2">
      <c r="AX2605" s="1"/>
    </row>
    <row r="2606" spans="50:50" x14ac:dyDescent="0.2">
      <c r="AX2606" s="1"/>
    </row>
    <row r="2607" spans="50:50" x14ac:dyDescent="0.2">
      <c r="AX2607" s="1"/>
    </row>
    <row r="2608" spans="50:50" x14ac:dyDescent="0.2">
      <c r="AX2608" s="1"/>
    </row>
    <row r="2609" spans="50:50" x14ac:dyDescent="0.2">
      <c r="AX2609" s="1"/>
    </row>
    <row r="2610" spans="50:50" x14ac:dyDescent="0.2">
      <c r="AX2610" s="1"/>
    </row>
    <row r="2611" spans="50:50" x14ac:dyDescent="0.2">
      <c r="AX2611" s="1"/>
    </row>
    <row r="2612" spans="50:50" x14ac:dyDescent="0.2">
      <c r="AX2612" s="1"/>
    </row>
    <row r="2613" spans="50:50" x14ac:dyDescent="0.2">
      <c r="AX2613" s="1"/>
    </row>
    <row r="2614" spans="50:50" x14ac:dyDescent="0.2">
      <c r="AX2614" s="1"/>
    </row>
    <row r="2615" spans="50:50" x14ac:dyDescent="0.2">
      <c r="AX2615" s="1"/>
    </row>
    <row r="2616" spans="50:50" x14ac:dyDescent="0.2">
      <c r="AX2616" s="1"/>
    </row>
    <row r="2617" spans="50:50" x14ac:dyDescent="0.2">
      <c r="AX2617" s="1"/>
    </row>
    <row r="2618" spans="50:50" x14ac:dyDescent="0.2">
      <c r="AX2618" s="1"/>
    </row>
    <row r="2619" spans="50:50" x14ac:dyDescent="0.2">
      <c r="AX2619" s="1"/>
    </row>
    <row r="2620" spans="50:50" x14ac:dyDescent="0.2">
      <c r="AX2620" s="1"/>
    </row>
    <row r="2621" spans="50:50" x14ac:dyDescent="0.2">
      <c r="AX2621" s="1"/>
    </row>
    <row r="2622" spans="50:50" x14ac:dyDescent="0.2">
      <c r="AX2622" s="1"/>
    </row>
    <row r="2623" spans="50:50" x14ac:dyDescent="0.2">
      <c r="AX2623" s="1"/>
    </row>
    <row r="2624" spans="50:50" x14ac:dyDescent="0.2">
      <c r="AX2624" s="1"/>
    </row>
    <row r="2625" spans="50:50" x14ac:dyDescent="0.2">
      <c r="AX2625" s="1"/>
    </row>
    <row r="2626" spans="50:50" x14ac:dyDescent="0.2">
      <c r="AX2626" s="1"/>
    </row>
    <row r="2627" spans="50:50" x14ac:dyDescent="0.2">
      <c r="AX2627" s="1"/>
    </row>
    <row r="2628" spans="50:50" x14ac:dyDescent="0.2">
      <c r="AX2628" s="1"/>
    </row>
    <row r="2629" spans="50:50" x14ac:dyDescent="0.2">
      <c r="AX2629" s="1"/>
    </row>
    <row r="2630" spans="50:50" x14ac:dyDescent="0.2">
      <c r="AX2630" s="1"/>
    </row>
    <row r="2631" spans="50:50" x14ac:dyDescent="0.2">
      <c r="AX2631" s="1"/>
    </row>
    <row r="2632" spans="50:50" x14ac:dyDescent="0.2">
      <c r="AX2632" s="1"/>
    </row>
    <row r="2633" spans="50:50" x14ac:dyDescent="0.2">
      <c r="AX2633" s="1"/>
    </row>
    <row r="2634" spans="50:50" x14ac:dyDescent="0.2">
      <c r="AX2634" s="1"/>
    </row>
    <row r="2635" spans="50:50" x14ac:dyDescent="0.2">
      <c r="AX2635" s="1"/>
    </row>
    <row r="2636" spans="50:50" x14ac:dyDescent="0.2">
      <c r="AX2636" s="1"/>
    </row>
    <row r="2637" spans="50:50" x14ac:dyDescent="0.2">
      <c r="AX2637" s="1"/>
    </row>
    <row r="2638" spans="50:50" x14ac:dyDescent="0.2">
      <c r="AX2638" s="1"/>
    </row>
    <row r="2639" spans="50:50" x14ac:dyDescent="0.2">
      <c r="AX2639" s="1"/>
    </row>
    <row r="2640" spans="50:50" x14ac:dyDescent="0.2">
      <c r="AX2640" s="1"/>
    </row>
    <row r="2641" spans="50:50" x14ac:dyDescent="0.2">
      <c r="AX2641" s="1"/>
    </row>
    <row r="2642" spans="50:50" x14ac:dyDescent="0.2">
      <c r="AX2642" s="1"/>
    </row>
    <row r="2643" spans="50:50" x14ac:dyDescent="0.2">
      <c r="AX2643" s="1"/>
    </row>
    <row r="2644" spans="50:50" x14ac:dyDescent="0.2">
      <c r="AX2644" s="1"/>
    </row>
    <row r="2645" spans="50:50" x14ac:dyDescent="0.2">
      <c r="AX2645" s="1"/>
    </row>
    <row r="2646" spans="50:50" x14ac:dyDescent="0.2">
      <c r="AX2646" s="1"/>
    </row>
    <row r="2647" spans="50:50" x14ac:dyDescent="0.2">
      <c r="AX2647" s="1"/>
    </row>
    <row r="2648" spans="50:50" x14ac:dyDescent="0.2">
      <c r="AX2648" s="1"/>
    </row>
    <row r="2649" spans="50:50" x14ac:dyDescent="0.2">
      <c r="AX2649" s="1"/>
    </row>
    <row r="2650" spans="50:50" x14ac:dyDescent="0.2">
      <c r="AX2650" s="1"/>
    </row>
    <row r="2651" spans="50:50" x14ac:dyDescent="0.2">
      <c r="AX2651" s="1"/>
    </row>
    <row r="2652" spans="50:50" x14ac:dyDescent="0.2">
      <c r="AX2652" s="1"/>
    </row>
    <row r="2653" spans="50:50" x14ac:dyDescent="0.2">
      <c r="AX2653" s="1"/>
    </row>
    <row r="2654" spans="50:50" x14ac:dyDescent="0.2">
      <c r="AX2654" s="1"/>
    </row>
    <row r="2655" spans="50:50" x14ac:dyDescent="0.2">
      <c r="AX2655" s="1"/>
    </row>
    <row r="2656" spans="50:50" x14ac:dyDescent="0.2">
      <c r="AX2656" s="1"/>
    </row>
    <row r="2657" spans="50:50" x14ac:dyDescent="0.2">
      <c r="AX2657" s="1"/>
    </row>
    <row r="2658" spans="50:50" x14ac:dyDescent="0.2">
      <c r="AX2658" s="1"/>
    </row>
    <row r="2659" spans="50:50" x14ac:dyDescent="0.2">
      <c r="AX2659" s="1"/>
    </row>
    <row r="2660" spans="50:50" x14ac:dyDescent="0.2">
      <c r="AX2660" s="1"/>
    </row>
    <row r="2661" spans="50:50" x14ac:dyDescent="0.2">
      <c r="AX2661" s="1"/>
    </row>
    <row r="2662" spans="50:50" x14ac:dyDescent="0.2">
      <c r="AX2662" s="1"/>
    </row>
    <row r="2663" spans="50:50" x14ac:dyDescent="0.2">
      <c r="AX2663" s="1"/>
    </row>
    <row r="2664" spans="50:50" x14ac:dyDescent="0.2">
      <c r="AX2664" s="1"/>
    </row>
    <row r="2665" spans="50:50" x14ac:dyDescent="0.2">
      <c r="AX2665" s="1"/>
    </row>
    <row r="2666" spans="50:50" x14ac:dyDescent="0.2">
      <c r="AX2666" s="1"/>
    </row>
    <row r="2667" spans="50:50" x14ac:dyDescent="0.2">
      <c r="AX2667" s="1"/>
    </row>
    <row r="2668" spans="50:50" x14ac:dyDescent="0.2">
      <c r="AX2668" s="1"/>
    </row>
    <row r="2669" spans="50:50" x14ac:dyDescent="0.2">
      <c r="AX2669" s="1"/>
    </row>
    <row r="2670" spans="50:50" x14ac:dyDescent="0.2">
      <c r="AX2670" s="1"/>
    </row>
    <row r="2671" spans="50:50" x14ac:dyDescent="0.2">
      <c r="AX2671" s="1"/>
    </row>
    <row r="2672" spans="50:50" x14ac:dyDescent="0.2">
      <c r="AX2672" s="1"/>
    </row>
    <row r="2673" spans="50:50" x14ac:dyDescent="0.2">
      <c r="AX2673" s="1"/>
    </row>
    <row r="2674" spans="50:50" x14ac:dyDescent="0.2">
      <c r="AX2674" s="1"/>
    </row>
    <row r="2675" spans="50:50" x14ac:dyDescent="0.2">
      <c r="AX2675" s="1"/>
    </row>
    <row r="2676" spans="50:50" x14ac:dyDescent="0.2">
      <c r="AX2676" s="1"/>
    </row>
    <row r="2677" spans="50:50" x14ac:dyDescent="0.2">
      <c r="AX2677" s="1"/>
    </row>
    <row r="2678" spans="50:50" x14ac:dyDescent="0.2">
      <c r="AX2678" s="1"/>
    </row>
    <row r="2679" spans="50:50" x14ac:dyDescent="0.2">
      <c r="AX2679" s="1"/>
    </row>
    <row r="2680" spans="50:50" x14ac:dyDescent="0.2">
      <c r="AX2680" s="1"/>
    </row>
    <row r="2681" spans="50:50" x14ac:dyDescent="0.2">
      <c r="AX2681" s="1"/>
    </row>
    <row r="2682" spans="50:50" x14ac:dyDescent="0.2">
      <c r="AX2682" s="1"/>
    </row>
    <row r="2683" spans="50:50" x14ac:dyDescent="0.2">
      <c r="AX2683" s="1"/>
    </row>
    <row r="2684" spans="50:50" x14ac:dyDescent="0.2">
      <c r="AX2684" s="1"/>
    </row>
    <row r="2685" spans="50:50" x14ac:dyDescent="0.2">
      <c r="AX2685" s="1"/>
    </row>
    <row r="2686" spans="50:50" x14ac:dyDescent="0.2">
      <c r="AX2686" s="1"/>
    </row>
    <row r="2687" spans="50:50" x14ac:dyDescent="0.2">
      <c r="AX2687" s="1"/>
    </row>
    <row r="2688" spans="50:50" x14ac:dyDescent="0.2">
      <c r="AX2688" s="1"/>
    </row>
    <row r="2689" spans="50:50" x14ac:dyDescent="0.2">
      <c r="AX2689" s="1"/>
    </row>
    <row r="2690" spans="50:50" x14ac:dyDescent="0.2">
      <c r="AX2690" s="1"/>
    </row>
    <row r="2691" spans="50:50" x14ac:dyDescent="0.2">
      <c r="AX2691" s="1"/>
    </row>
    <row r="2692" spans="50:50" x14ac:dyDescent="0.2">
      <c r="AX2692" s="1"/>
    </row>
    <row r="2693" spans="50:50" x14ac:dyDescent="0.2">
      <c r="AX2693" s="1"/>
    </row>
    <row r="2694" spans="50:50" x14ac:dyDescent="0.2">
      <c r="AX2694" s="1"/>
    </row>
    <row r="2695" spans="50:50" x14ac:dyDescent="0.2">
      <c r="AX2695" s="1"/>
    </row>
    <row r="2696" spans="50:50" x14ac:dyDescent="0.2">
      <c r="AX2696" s="1"/>
    </row>
    <row r="2697" spans="50:50" x14ac:dyDescent="0.2">
      <c r="AX2697" s="1"/>
    </row>
    <row r="2698" spans="50:50" x14ac:dyDescent="0.2">
      <c r="AX2698" s="1"/>
    </row>
    <row r="2699" spans="50:50" x14ac:dyDescent="0.2">
      <c r="AX2699" s="1"/>
    </row>
    <row r="2700" spans="50:50" x14ac:dyDescent="0.2">
      <c r="AX2700" s="1"/>
    </row>
    <row r="2701" spans="50:50" x14ac:dyDescent="0.2">
      <c r="AX2701" s="1"/>
    </row>
    <row r="2702" spans="50:50" x14ac:dyDescent="0.2">
      <c r="AX2702" s="1"/>
    </row>
    <row r="2703" spans="50:50" x14ac:dyDescent="0.2">
      <c r="AX2703" s="1"/>
    </row>
    <row r="2704" spans="50:50" x14ac:dyDescent="0.2">
      <c r="AX2704" s="1"/>
    </row>
    <row r="2705" spans="50:50" x14ac:dyDescent="0.2">
      <c r="AX2705" s="1"/>
    </row>
    <row r="2706" spans="50:50" x14ac:dyDescent="0.2">
      <c r="AX2706" s="1"/>
    </row>
    <row r="2707" spans="50:50" x14ac:dyDescent="0.2">
      <c r="AX2707" s="1"/>
    </row>
    <row r="2708" spans="50:50" x14ac:dyDescent="0.2">
      <c r="AX2708" s="1"/>
    </row>
    <row r="2709" spans="50:50" x14ac:dyDescent="0.2">
      <c r="AX2709" s="1"/>
    </row>
    <row r="2710" spans="50:50" x14ac:dyDescent="0.2">
      <c r="AX2710" s="1"/>
    </row>
    <row r="2711" spans="50:50" x14ac:dyDescent="0.2">
      <c r="AX2711" s="1"/>
    </row>
    <row r="2712" spans="50:50" x14ac:dyDescent="0.2">
      <c r="AX2712" s="1"/>
    </row>
    <row r="2713" spans="50:50" x14ac:dyDescent="0.2">
      <c r="AX2713" s="1"/>
    </row>
    <row r="2714" spans="50:50" x14ac:dyDescent="0.2">
      <c r="AX2714" s="1"/>
    </row>
    <row r="2715" spans="50:50" x14ac:dyDescent="0.2">
      <c r="AX2715" s="1"/>
    </row>
    <row r="2716" spans="50:50" x14ac:dyDescent="0.2">
      <c r="AX2716" s="1"/>
    </row>
    <row r="2717" spans="50:50" x14ac:dyDescent="0.2">
      <c r="AX2717" s="1"/>
    </row>
    <row r="2718" spans="50:50" x14ac:dyDescent="0.2">
      <c r="AX2718" s="1"/>
    </row>
    <row r="2719" spans="50:50" x14ac:dyDescent="0.2">
      <c r="AX2719" s="1"/>
    </row>
    <row r="2720" spans="50:50" x14ac:dyDescent="0.2">
      <c r="AX2720" s="1"/>
    </row>
    <row r="2721" spans="50:50" x14ac:dyDescent="0.2">
      <c r="AX2721" s="1"/>
    </row>
    <row r="2722" spans="50:50" x14ac:dyDescent="0.2">
      <c r="AX2722" s="1"/>
    </row>
    <row r="2723" spans="50:50" x14ac:dyDescent="0.2">
      <c r="AX2723" s="1"/>
    </row>
    <row r="2724" spans="50:50" x14ac:dyDescent="0.2">
      <c r="AX2724" s="1"/>
    </row>
    <row r="2725" spans="50:50" x14ac:dyDescent="0.2">
      <c r="AX2725" s="1"/>
    </row>
    <row r="2726" spans="50:50" x14ac:dyDescent="0.2">
      <c r="AX2726" s="1"/>
    </row>
    <row r="2727" spans="50:50" x14ac:dyDescent="0.2">
      <c r="AX2727" s="1"/>
    </row>
    <row r="2728" spans="50:50" x14ac:dyDescent="0.2">
      <c r="AX2728" s="1"/>
    </row>
    <row r="2729" spans="50:50" x14ac:dyDescent="0.2">
      <c r="AX2729" s="1"/>
    </row>
    <row r="2730" spans="50:50" x14ac:dyDescent="0.2">
      <c r="AX2730" s="1"/>
    </row>
    <row r="2731" spans="50:50" x14ac:dyDescent="0.2">
      <c r="AX2731" s="1"/>
    </row>
    <row r="2732" spans="50:50" x14ac:dyDescent="0.2">
      <c r="AX2732" s="1"/>
    </row>
    <row r="2733" spans="50:50" x14ac:dyDescent="0.2">
      <c r="AX2733" s="1"/>
    </row>
    <row r="2734" spans="50:50" x14ac:dyDescent="0.2">
      <c r="AX2734" s="1"/>
    </row>
    <row r="2735" spans="50:50" x14ac:dyDescent="0.2">
      <c r="AX2735" s="1"/>
    </row>
    <row r="2736" spans="50:50" x14ac:dyDescent="0.2">
      <c r="AX2736" s="1"/>
    </row>
    <row r="2737" spans="50:50" x14ac:dyDescent="0.2">
      <c r="AX2737" s="1"/>
    </row>
    <row r="2738" spans="50:50" x14ac:dyDescent="0.2">
      <c r="AX2738" s="1"/>
    </row>
    <row r="2739" spans="50:50" x14ac:dyDescent="0.2">
      <c r="AX2739" s="1"/>
    </row>
    <row r="2740" spans="50:50" x14ac:dyDescent="0.2">
      <c r="AX2740" s="1"/>
    </row>
    <row r="2741" spans="50:50" x14ac:dyDescent="0.2">
      <c r="AX2741" s="1"/>
    </row>
    <row r="2742" spans="50:50" x14ac:dyDescent="0.2">
      <c r="AX2742" s="1"/>
    </row>
    <row r="2743" spans="50:50" x14ac:dyDescent="0.2">
      <c r="AX2743" s="1"/>
    </row>
    <row r="2744" spans="50:50" x14ac:dyDescent="0.2">
      <c r="AX2744" s="1"/>
    </row>
    <row r="2745" spans="50:50" x14ac:dyDescent="0.2">
      <c r="AX2745" s="1"/>
    </row>
    <row r="2746" spans="50:50" x14ac:dyDescent="0.2">
      <c r="AX2746" s="1"/>
    </row>
    <row r="2747" spans="50:50" x14ac:dyDescent="0.2">
      <c r="AX2747" s="1"/>
    </row>
    <row r="2748" spans="50:50" x14ac:dyDescent="0.2">
      <c r="AX2748" s="1"/>
    </row>
    <row r="2749" spans="50:50" x14ac:dyDescent="0.2">
      <c r="AX2749" s="1"/>
    </row>
    <row r="2750" spans="50:50" x14ac:dyDescent="0.2">
      <c r="AX2750" s="1"/>
    </row>
    <row r="2751" spans="50:50" x14ac:dyDescent="0.2">
      <c r="AX2751" s="1"/>
    </row>
    <row r="2752" spans="50:50" x14ac:dyDescent="0.2">
      <c r="AX2752" s="1"/>
    </row>
    <row r="2753" spans="50:50" x14ac:dyDescent="0.2">
      <c r="AX2753" s="1"/>
    </row>
    <row r="2754" spans="50:50" x14ac:dyDescent="0.2">
      <c r="AX2754" s="1"/>
    </row>
    <row r="2755" spans="50:50" x14ac:dyDescent="0.2">
      <c r="AX2755" s="1"/>
    </row>
    <row r="2756" spans="50:50" x14ac:dyDescent="0.2">
      <c r="AX2756" s="1"/>
    </row>
    <row r="2757" spans="50:50" x14ac:dyDescent="0.2">
      <c r="AX2757" s="1"/>
    </row>
    <row r="2758" spans="50:50" x14ac:dyDescent="0.2">
      <c r="AX2758" s="1"/>
    </row>
    <row r="2759" spans="50:50" x14ac:dyDescent="0.2">
      <c r="AX2759" s="1"/>
    </row>
    <row r="2760" spans="50:50" x14ac:dyDescent="0.2">
      <c r="AX2760" s="1"/>
    </row>
    <row r="2761" spans="50:50" x14ac:dyDescent="0.2">
      <c r="AX2761" s="1"/>
    </row>
    <row r="2762" spans="50:50" x14ac:dyDescent="0.2">
      <c r="AX2762" s="1"/>
    </row>
    <row r="2763" spans="50:50" x14ac:dyDescent="0.2">
      <c r="AX2763" s="1"/>
    </row>
    <row r="2764" spans="50:50" x14ac:dyDescent="0.2">
      <c r="AX2764" s="1"/>
    </row>
    <row r="2765" spans="50:50" x14ac:dyDescent="0.2">
      <c r="AX2765" s="1"/>
    </row>
    <row r="2766" spans="50:50" x14ac:dyDescent="0.2">
      <c r="AX2766" s="1"/>
    </row>
    <row r="2767" spans="50:50" x14ac:dyDescent="0.2">
      <c r="AX2767" s="1"/>
    </row>
    <row r="2768" spans="50:50" x14ac:dyDescent="0.2">
      <c r="AX2768" s="1"/>
    </row>
    <row r="2769" spans="50:50" x14ac:dyDescent="0.2">
      <c r="AX2769" s="1"/>
    </row>
    <row r="2770" spans="50:50" x14ac:dyDescent="0.2">
      <c r="AX2770" s="1"/>
    </row>
    <row r="2771" spans="50:50" x14ac:dyDescent="0.2">
      <c r="AX2771" s="1"/>
    </row>
    <row r="2772" spans="50:50" x14ac:dyDescent="0.2">
      <c r="AX2772" s="1"/>
    </row>
    <row r="2773" spans="50:50" x14ac:dyDescent="0.2">
      <c r="AX2773" s="1"/>
    </row>
    <row r="2774" spans="50:50" x14ac:dyDescent="0.2">
      <c r="AX2774" s="1"/>
    </row>
    <row r="2775" spans="50:50" x14ac:dyDescent="0.2">
      <c r="AX2775" s="1"/>
    </row>
    <row r="2776" spans="50:50" x14ac:dyDescent="0.2">
      <c r="AX2776" s="1"/>
    </row>
    <row r="2777" spans="50:50" x14ac:dyDescent="0.2">
      <c r="AX2777" s="1"/>
    </row>
    <row r="2778" spans="50:50" x14ac:dyDescent="0.2">
      <c r="AX2778" s="1"/>
    </row>
    <row r="2779" spans="50:50" x14ac:dyDescent="0.2">
      <c r="AX2779" s="1"/>
    </row>
    <row r="2780" spans="50:50" x14ac:dyDescent="0.2">
      <c r="AX2780" s="1"/>
    </row>
    <row r="2781" spans="50:50" x14ac:dyDescent="0.2">
      <c r="AX2781" s="1"/>
    </row>
    <row r="2782" spans="50:50" x14ac:dyDescent="0.2">
      <c r="AX2782" s="1"/>
    </row>
    <row r="2783" spans="50:50" x14ac:dyDescent="0.2">
      <c r="AX2783" s="1"/>
    </row>
    <row r="2784" spans="50:50" x14ac:dyDescent="0.2">
      <c r="AX2784" s="1"/>
    </row>
    <row r="2785" spans="50:50" x14ac:dyDescent="0.2">
      <c r="AX2785" s="1"/>
    </row>
    <row r="2786" spans="50:50" x14ac:dyDescent="0.2">
      <c r="AX2786" s="1"/>
    </row>
    <row r="2787" spans="50:50" x14ac:dyDescent="0.2">
      <c r="AX2787" s="1"/>
    </row>
    <row r="2788" spans="50:50" x14ac:dyDescent="0.2">
      <c r="AX2788" s="1"/>
    </row>
    <row r="2789" spans="50:50" x14ac:dyDescent="0.2">
      <c r="AX2789" s="1"/>
    </row>
    <row r="2790" spans="50:50" x14ac:dyDescent="0.2">
      <c r="AX2790" s="1"/>
    </row>
    <row r="2791" spans="50:50" x14ac:dyDescent="0.2">
      <c r="AX2791" s="1"/>
    </row>
    <row r="2792" spans="50:50" x14ac:dyDescent="0.2">
      <c r="AX2792" s="1"/>
    </row>
    <row r="2793" spans="50:50" x14ac:dyDescent="0.2">
      <c r="AX2793" s="1"/>
    </row>
    <row r="2794" spans="50:50" x14ac:dyDescent="0.2">
      <c r="AX2794" s="1"/>
    </row>
    <row r="2795" spans="50:50" x14ac:dyDescent="0.2">
      <c r="AX2795" s="1"/>
    </row>
    <row r="2796" spans="50:50" x14ac:dyDescent="0.2">
      <c r="AX2796" s="1"/>
    </row>
    <row r="2797" spans="50:50" x14ac:dyDescent="0.2">
      <c r="AX2797" s="1"/>
    </row>
    <row r="2798" spans="50:50" x14ac:dyDescent="0.2">
      <c r="AX2798" s="1"/>
    </row>
    <row r="2799" spans="50:50" x14ac:dyDescent="0.2">
      <c r="AX2799" s="1"/>
    </row>
    <row r="2800" spans="50:50" x14ac:dyDescent="0.2">
      <c r="AX2800" s="1"/>
    </row>
    <row r="2801" spans="50:50" x14ac:dyDescent="0.2">
      <c r="AX2801" s="1"/>
    </row>
    <row r="2802" spans="50:50" x14ac:dyDescent="0.2">
      <c r="AX2802" s="1"/>
    </row>
    <row r="2803" spans="50:50" x14ac:dyDescent="0.2">
      <c r="AX2803" s="1"/>
    </row>
    <row r="2804" spans="50:50" x14ac:dyDescent="0.2">
      <c r="AX2804" s="1"/>
    </row>
    <row r="2805" spans="50:50" x14ac:dyDescent="0.2">
      <c r="AX2805" s="1"/>
    </row>
    <row r="2806" spans="50:50" x14ac:dyDescent="0.2">
      <c r="AX2806" s="1"/>
    </row>
    <row r="2807" spans="50:50" x14ac:dyDescent="0.2">
      <c r="AX2807" s="1"/>
    </row>
    <row r="2808" spans="50:50" x14ac:dyDescent="0.2">
      <c r="AX2808" s="1"/>
    </row>
    <row r="2809" spans="50:50" x14ac:dyDescent="0.2">
      <c r="AX2809" s="1"/>
    </row>
    <row r="2810" spans="50:50" x14ac:dyDescent="0.2">
      <c r="AX2810" s="1"/>
    </row>
    <row r="2811" spans="50:50" x14ac:dyDescent="0.2">
      <c r="AX2811" s="1"/>
    </row>
    <row r="2812" spans="50:50" x14ac:dyDescent="0.2">
      <c r="AX2812" s="1"/>
    </row>
    <row r="2813" spans="50:50" x14ac:dyDescent="0.2">
      <c r="AX2813" s="1"/>
    </row>
    <row r="2814" spans="50:50" x14ac:dyDescent="0.2">
      <c r="AX2814" s="1"/>
    </row>
    <row r="2815" spans="50:50" x14ac:dyDescent="0.2">
      <c r="AX2815" s="1"/>
    </row>
    <row r="2816" spans="50:50" x14ac:dyDescent="0.2">
      <c r="AX2816" s="1"/>
    </row>
    <row r="2817" spans="50:50" x14ac:dyDescent="0.2">
      <c r="AX2817" s="1"/>
    </row>
    <row r="2818" spans="50:50" x14ac:dyDescent="0.2">
      <c r="AX2818" s="1"/>
    </row>
    <row r="2819" spans="50:50" x14ac:dyDescent="0.2">
      <c r="AX2819" s="1"/>
    </row>
    <row r="2820" spans="50:50" x14ac:dyDescent="0.2">
      <c r="AX2820" s="1"/>
    </row>
    <row r="2821" spans="50:50" x14ac:dyDescent="0.2">
      <c r="AX2821" s="1"/>
    </row>
    <row r="2822" spans="50:50" x14ac:dyDescent="0.2">
      <c r="AX2822" s="1"/>
    </row>
    <row r="2823" spans="50:50" x14ac:dyDescent="0.2">
      <c r="AX2823" s="1"/>
    </row>
    <row r="2824" spans="50:50" x14ac:dyDescent="0.2">
      <c r="AX2824" s="1"/>
    </row>
    <row r="2825" spans="50:50" x14ac:dyDescent="0.2">
      <c r="AX2825" s="1"/>
    </row>
    <row r="2826" spans="50:50" x14ac:dyDescent="0.2">
      <c r="AX2826" s="1"/>
    </row>
    <row r="2827" spans="50:50" x14ac:dyDescent="0.2">
      <c r="AX2827" s="1"/>
    </row>
    <row r="2828" spans="50:50" x14ac:dyDescent="0.2">
      <c r="AX2828" s="1"/>
    </row>
    <row r="2829" spans="50:50" x14ac:dyDescent="0.2">
      <c r="AX2829" s="1"/>
    </row>
    <row r="2830" spans="50:50" x14ac:dyDescent="0.2">
      <c r="AX2830" s="1"/>
    </row>
    <row r="2831" spans="50:50" x14ac:dyDescent="0.2">
      <c r="AX2831" s="1"/>
    </row>
    <row r="2832" spans="50:50" x14ac:dyDescent="0.2">
      <c r="AX2832" s="1"/>
    </row>
    <row r="2833" spans="50:50" x14ac:dyDescent="0.2">
      <c r="AX2833" s="1"/>
    </row>
    <row r="2834" spans="50:50" x14ac:dyDescent="0.2">
      <c r="AX2834" s="1"/>
    </row>
    <row r="2835" spans="50:50" x14ac:dyDescent="0.2">
      <c r="AX2835" s="1"/>
    </row>
    <row r="2836" spans="50:50" x14ac:dyDescent="0.2">
      <c r="AX2836" s="1"/>
    </row>
    <row r="2837" spans="50:50" x14ac:dyDescent="0.2">
      <c r="AX2837" s="1"/>
    </row>
    <row r="2838" spans="50:50" x14ac:dyDescent="0.2">
      <c r="AX2838" s="1"/>
    </row>
    <row r="2839" spans="50:50" x14ac:dyDescent="0.2">
      <c r="AX2839" s="1"/>
    </row>
    <row r="2840" spans="50:50" x14ac:dyDescent="0.2">
      <c r="AX2840" s="1"/>
    </row>
    <row r="2841" spans="50:50" x14ac:dyDescent="0.2">
      <c r="AX2841" s="1"/>
    </row>
    <row r="2842" spans="50:50" x14ac:dyDescent="0.2">
      <c r="AX2842" s="1"/>
    </row>
    <row r="2843" spans="50:50" x14ac:dyDescent="0.2">
      <c r="AX2843" s="1"/>
    </row>
    <row r="2844" spans="50:50" x14ac:dyDescent="0.2">
      <c r="AX2844" s="1"/>
    </row>
    <row r="2845" spans="50:50" x14ac:dyDescent="0.2">
      <c r="AX2845" s="1"/>
    </row>
    <row r="2846" spans="50:50" x14ac:dyDescent="0.2">
      <c r="AX2846" s="1"/>
    </row>
    <row r="2847" spans="50:50" x14ac:dyDescent="0.2">
      <c r="AX2847" s="1"/>
    </row>
    <row r="2848" spans="50:50" x14ac:dyDescent="0.2">
      <c r="AX2848" s="1"/>
    </row>
    <row r="2849" spans="50:50" x14ac:dyDescent="0.2">
      <c r="AX2849" s="1"/>
    </row>
    <row r="2850" spans="50:50" x14ac:dyDescent="0.2">
      <c r="AX2850" s="1"/>
    </row>
    <row r="2851" spans="50:50" x14ac:dyDescent="0.2">
      <c r="AX2851" s="1"/>
    </row>
    <row r="2852" spans="50:50" x14ac:dyDescent="0.2">
      <c r="AX2852" s="1"/>
    </row>
    <row r="2853" spans="50:50" x14ac:dyDescent="0.2">
      <c r="AX2853" s="1"/>
    </row>
    <row r="2854" spans="50:50" x14ac:dyDescent="0.2">
      <c r="AX2854" s="1"/>
    </row>
    <row r="2855" spans="50:50" x14ac:dyDescent="0.2">
      <c r="AX2855" s="1"/>
    </row>
    <row r="2856" spans="50:50" x14ac:dyDescent="0.2">
      <c r="AX2856" s="1"/>
    </row>
    <row r="2857" spans="50:50" x14ac:dyDescent="0.2">
      <c r="AX2857" s="1"/>
    </row>
    <row r="2858" spans="50:50" x14ac:dyDescent="0.2">
      <c r="AX2858" s="1"/>
    </row>
    <row r="2859" spans="50:50" x14ac:dyDescent="0.2">
      <c r="AX2859" s="1"/>
    </row>
    <row r="2860" spans="50:50" x14ac:dyDescent="0.2">
      <c r="AX2860" s="1"/>
    </row>
    <row r="2861" spans="50:50" x14ac:dyDescent="0.2">
      <c r="AX2861" s="1"/>
    </row>
    <row r="2862" spans="50:50" x14ac:dyDescent="0.2">
      <c r="AX2862" s="1"/>
    </row>
    <row r="2863" spans="50:50" x14ac:dyDescent="0.2">
      <c r="AX2863" s="1"/>
    </row>
    <row r="2864" spans="50:50" x14ac:dyDescent="0.2">
      <c r="AX2864" s="1"/>
    </row>
    <row r="2865" spans="50:50" x14ac:dyDescent="0.2">
      <c r="AX2865" s="1"/>
    </row>
    <row r="2866" spans="50:50" x14ac:dyDescent="0.2">
      <c r="AX2866" s="1"/>
    </row>
    <row r="2867" spans="50:50" x14ac:dyDescent="0.2">
      <c r="AX2867" s="1"/>
    </row>
    <row r="2868" spans="50:50" x14ac:dyDescent="0.2">
      <c r="AX2868" s="1"/>
    </row>
    <row r="2869" spans="50:50" x14ac:dyDescent="0.2">
      <c r="AX2869" s="1"/>
    </row>
    <row r="2870" spans="50:50" x14ac:dyDescent="0.2">
      <c r="AX2870" s="1"/>
    </row>
    <row r="2871" spans="50:50" x14ac:dyDescent="0.2">
      <c r="AX2871" s="1"/>
    </row>
    <row r="2872" spans="50:50" x14ac:dyDescent="0.2">
      <c r="AX2872" s="1"/>
    </row>
    <row r="2873" spans="50:50" x14ac:dyDescent="0.2">
      <c r="AX2873" s="1"/>
    </row>
    <row r="2874" spans="50:50" x14ac:dyDescent="0.2">
      <c r="AX2874" s="1"/>
    </row>
    <row r="2875" spans="50:50" x14ac:dyDescent="0.2">
      <c r="AX2875" s="1"/>
    </row>
    <row r="2876" spans="50:50" x14ac:dyDescent="0.2">
      <c r="AX2876" s="1"/>
    </row>
    <row r="2877" spans="50:50" x14ac:dyDescent="0.2">
      <c r="AX2877" s="1"/>
    </row>
    <row r="2878" spans="50:50" x14ac:dyDescent="0.2">
      <c r="AX2878" s="1"/>
    </row>
    <row r="2879" spans="50:50" x14ac:dyDescent="0.2">
      <c r="AX2879" s="1"/>
    </row>
    <row r="2880" spans="50:50" x14ac:dyDescent="0.2">
      <c r="AX2880" s="1"/>
    </row>
    <row r="2881" spans="50:50" x14ac:dyDescent="0.2">
      <c r="AX2881" s="1"/>
    </row>
    <row r="2882" spans="50:50" x14ac:dyDescent="0.2">
      <c r="AX2882" s="1"/>
    </row>
    <row r="2883" spans="50:50" x14ac:dyDescent="0.2">
      <c r="AX2883" s="1"/>
    </row>
    <row r="2884" spans="50:50" x14ac:dyDescent="0.2">
      <c r="AX2884" s="1"/>
    </row>
    <row r="2885" spans="50:50" x14ac:dyDescent="0.2">
      <c r="AX2885" s="1"/>
    </row>
    <row r="2886" spans="50:50" x14ac:dyDescent="0.2">
      <c r="AX2886" s="1"/>
    </row>
    <row r="2887" spans="50:50" x14ac:dyDescent="0.2">
      <c r="AX2887" s="1"/>
    </row>
    <row r="2888" spans="50:50" x14ac:dyDescent="0.2">
      <c r="AX2888" s="1"/>
    </row>
    <row r="2889" spans="50:50" x14ac:dyDescent="0.2">
      <c r="AX2889" s="1"/>
    </row>
    <row r="2890" spans="50:50" x14ac:dyDescent="0.2">
      <c r="AX2890" s="1"/>
    </row>
    <row r="2891" spans="50:50" x14ac:dyDescent="0.2">
      <c r="AX2891" s="1"/>
    </row>
    <row r="2892" spans="50:50" x14ac:dyDescent="0.2">
      <c r="AX2892" s="1"/>
    </row>
    <row r="2893" spans="50:50" x14ac:dyDescent="0.2">
      <c r="AX2893" s="1"/>
    </row>
    <row r="2894" spans="50:50" x14ac:dyDescent="0.2">
      <c r="AX2894" s="1"/>
    </row>
    <row r="2895" spans="50:50" x14ac:dyDescent="0.2">
      <c r="AX2895" s="1"/>
    </row>
    <row r="2896" spans="50:50" x14ac:dyDescent="0.2">
      <c r="AX2896" s="1"/>
    </row>
    <row r="2897" spans="50:50" x14ac:dyDescent="0.2">
      <c r="AX2897" s="1"/>
    </row>
    <row r="2898" spans="50:50" x14ac:dyDescent="0.2">
      <c r="AX2898" s="1"/>
    </row>
    <row r="2899" spans="50:50" x14ac:dyDescent="0.2">
      <c r="AX2899" s="1"/>
    </row>
    <row r="2900" spans="50:50" x14ac:dyDescent="0.2">
      <c r="AX2900" s="1"/>
    </row>
    <row r="2901" spans="50:50" x14ac:dyDescent="0.2">
      <c r="AX2901" s="1"/>
    </row>
    <row r="2902" spans="50:50" x14ac:dyDescent="0.2">
      <c r="AX2902" s="1"/>
    </row>
    <row r="2903" spans="50:50" x14ac:dyDescent="0.2">
      <c r="AX2903" s="1"/>
    </row>
    <row r="2904" spans="50:50" x14ac:dyDescent="0.2">
      <c r="AX2904" s="1"/>
    </row>
    <row r="2905" spans="50:50" x14ac:dyDescent="0.2">
      <c r="AX2905" s="1"/>
    </row>
    <row r="2906" spans="50:50" x14ac:dyDescent="0.2">
      <c r="AX2906" s="1"/>
    </row>
    <row r="2907" spans="50:50" x14ac:dyDescent="0.2">
      <c r="AX2907" s="1"/>
    </row>
    <row r="2908" spans="50:50" x14ac:dyDescent="0.2">
      <c r="AX2908" s="1"/>
    </row>
    <row r="2909" spans="50:50" x14ac:dyDescent="0.2">
      <c r="AX2909" s="1"/>
    </row>
    <row r="2910" spans="50:50" x14ac:dyDescent="0.2">
      <c r="AX2910" s="1"/>
    </row>
    <row r="2911" spans="50:50" x14ac:dyDescent="0.2">
      <c r="AX2911" s="1"/>
    </row>
    <row r="2912" spans="50:50" x14ac:dyDescent="0.2">
      <c r="AX2912" s="1"/>
    </row>
    <row r="2913" spans="50:50" x14ac:dyDescent="0.2">
      <c r="AX2913" s="1"/>
    </row>
    <row r="2914" spans="50:50" x14ac:dyDescent="0.2">
      <c r="AX2914" s="1"/>
    </row>
    <row r="2915" spans="50:50" x14ac:dyDescent="0.2">
      <c r="AX2915" s="1"/>
    </row>
    <row r="2916" spans="50:50" x14ac:dyDescent="0.2">
      <c r="AX2916" s="1"/>
    </row>
    <row r="2917" spans="50:50" x14ac:dyDescent="0.2">
      <c r="AX2917" s="1"/>
    </row>
    <row r="2918" spans="50:50" x14ac:dyDescent="0.2">
      <c r="AX2918" s="1"/>
    </row>
    <row r="2919" spans="50:50" x14ac:dyDescent="0.2">
      <c r="AX2919" s="1"/>
    </row>
    <row r="2920" spans="50:50" x14ac:dyDescent="0.2">
      <c r="AX2920" s="1"/>
    </row>
    <row r="2921" spans="50:50" x14ac:dyDescent="0.2">
      <c r="AX2921" s="1"/>
    </row>
    <row r="2922" spans="50:50" x14ac:dyDescent="0.2">
      <c r="AX2922" s="1"/>
    </row>
    <row r="2923" spans="50:50" x14ac:dyDescent="0.2">
      <c r="AX2923" s="1"/>
    </row>
    <row r="2924" spans="50:50" x14ac:dyDescent="0.2">
      <c r="AX2924" s="1"/>
    </row>
    <row r="2925" spans="50:50" x14ac:dyDescent="0.2">
      <c r="AX2925" s="1"/>
    </row>
    <row r="2926" spans="50:50" x14ac:dyDescent="0.2">
      <c r="AX2926" s="1"/>
    </row>
    <row r="2927" spans="50:50" x14ac:dyDescent="0.2">
      <c r="AX2927" s="1"/>
    </row>
    <row r="2928" spans="50:50" x14ac:dyDescent="0.2">
      <c r="AX2928" s="1"/>
    </row>
    <row r="2929" spans="50:50" x14ac:dyDescent="0.2">
      <c r="AX2929" s="1"/>
    </row>
    <row r="2930" spans="50:50" x14ac:dyDescent="0.2">
      <c r="AX2930" s="1"/>
    </row>
    <row r="2931" spans="50:50" x14ac:dyDescent="0.2">
      <c r="AX2931" s="1"/>
    </row>
    <row r="2932" spans="50:50" x14ac:dyDescent="0.2">
      <c r="AX2932" s="1"/>
    </row>
    <row r="2933" spans="50:50" x14ac:dyDescent="0.2">
      <c r="AX2933" s="1"/>
    </row>
    <row r="2934" spans="50:50" x14ac:dyDescent="0.2">
      <c r="AX2934" s="1"/>
    </row>
    <row r="2935" spans="50:50" x14ac:dyDescent="0.2">
      <c r="AX2935" s="1"/>
    </row>
    <row r="2936" spans="50:50" x14ac:dyDescent="0.2">
      <c r="AX2936" s="1"/>
    </row>
    <row r="2937" spans="50:50" x14ac:dyDescent="0.2">
      <c r="AX2937" s="1"/>
    </row>
    <row r="2938" spans="50:50" x14ac:dyDescent="0.2">
      <c r="AX2938" s="1"/>
    </row>
    <row r="2939" spans="50:50" x14ac:dyDescent="0.2">
      <c r="AX2939" s="1"/>
    </row>
    <row r="2940" spans="50:50" x14ac:dyDescent="0.2">
      <c r="AX2940" s="1"/>
    </row>
    <row r="2941" spans="50:50" x14ac:dyDescent="0.2">
      <c r="AX2941" s="1"/>
    </row>
    <row r="2942" spans="50:50" x14ac:dyDescent="0.2">
      <c r="AX2942" s="1"/>
    </row>
    <row r="2943" spans="50:50" x14ac:dyDescent="0.2">
      <c r="AX2943" s="1"/>
    </row>
    <row r="2944" spans="50:50" x14ac:dyDescent="0.2">
      <c r="AX2944" s="1"/>
    </row>
    <row r="2945" spans="50:50" x14ac:dyDescent="0.2">
      <c r="AX2945" s="1"/>
    </row>
    <row r="2946" spans="50:50" x14ac:dyDescent="0.2">
      <c r="AX2946" s="1"/>
    </row>
    <row r="2947" spans="50:50" x14ac:dyDescent="0.2">
      <c r="AX2947" s="1"/>
    </row>
    <row r="2948" spans="50:50" x14ac:dyDescent="0.2">
      <c r="AX2948" s="1"/>
    </row>
    <row r="2949" spans="50:50" x14ac:dyDescent="0.2">
      <c r="AX2949" s="1"/>
    </row>
    <row r="2950" spans="50:50" x14ac:dyDescent="0.2">
      <c r="AX2950" s="1"/>
    </row>
    <row r="2951" spans="50:50" x14ac:dyDescent="0.2">
      <c r="AX2951" s="1"/>
    </row>
    <row r="2952" spans="50:50" x14ac:dyDescent="0.2">
      <c r="AX2952" s="1"/>
    </row>
    <row r="2953" spans="50:50" x14ac:dyDescent="0.2">
      <c r="AX2953" s="1"/>
    </row>
    <row r="2954" spans="50:50" x14ac:dyDescent="0.2">
      <c r="AX2954" s="1"/>
    </row>
    <row r="2955" spans="50:50" x14ac:dyDescent="0.2">
      <c r="AX2955" s="1"/>
    </row>
    <row r="2956" spans="50:50" x14ac:dyDescent="0.2">
      <c r="AX2956" s="1"/>
    </row>
    <row r="2957" spans="50:50" x14ac:dyDescent="0.2">
      <c r="AX2957" s="1"/>
    </row>
    <row r="2958" spans="50:50" x14ac:dyDescent="0.2">
      <c r="AX2958" s="1"/>
    </row>
    <row r="2959" spans="50:50" x14ac:dyDescent="0.2">
      <c r="AX2959" s="1"/>
    </row>
    <row r="2960" spans="50:50" x14ac:dyDescent="0.2">
      <c r="AX2960" s="1"/>
    </row>
    <row r="2961" spans="50:50" x14ac:dyDescent="0.2">
      <c r="AX2961" s="1"/>
    </row>
    <row r="2962" spans="50:50" x14ac:dyDescent="0.2">
      <c r="AX2962" s="1"/>
    </row>
    <row r="2963" spans="50:50" x14ac:dyDescent="0.2">
      <c r="AX2963" s="1"/>
    </row>
    <row r="2964" spans="50:50" x14ac:dyDescent="0.2">
      <c r="AX2964" s="1"/>
    </row>
    <row r="2965" spans="50:50" x14ac:dyDescent="0.2">
      <c r="AX2965" s="1"/>
    </row>
    <row r="2966" spans="50:50" x14ac:dyDescent="0.2">
      <c r="AX2966" s="1"/>
    </row>
    <row r="2967" spans="50:50" x14ac:dyDescent="0.2">
      <c r="AX2967" s="1"/>
    </row>
    <row r="2968" spans="50:50" x14ac:dyDescent="0.2">
      <c r="AX2968" s="1"/>
    </row>
    <row r="2969" spans="50:50" x14ac:dyDescent="0.2">
      <c r="AX2969" s="1"/>
    </row>
    <row r="2970" spans="50:50" x14ac:dyDescent="0.2">
      <c r="AX2970" s="1"/>
    </row>
    <row r="2971" spans="50:50" x14ac:dyDescent="0.2">
      <c r="AX2971" s="1"/>
    </row>
    <row r="2972" spans="50:50" x14ac:dyDescent="0.2">
      <c r="AX2972" s="1"/>
    </row>
    <row r="2973" spans="50:50" x14ac:dyDescent="0.2">
      <c r="AX2973" s="1"/>
    </row>
    <row r="2974" spans="50:50" x14ac:dyDescent="0.2">
      <c r="AX2974" s="1"/>
    </row>
    <row r="2975" spans="50:50" x14ac:dyDescent="0.2">
      <c r="AX2975" s="1"/>
    </row>
    <row r="2976" spans="50:50" x14ac:dyDescent="0.2">
      <c r="AX2976" s="1"/>
    </row>
    <row r="2977" spans="50:50" x14ac:dyDescent="0.2">
      <c r="AX2977" s="1"/>
    </row>
    <row r="2978" spans="50:50" x14ac:dyDescent="0.2">
      <c r="AX2978" s="1"/>
    </row>
    <row r="2979" spans="50:50" x14ac:dyDescent="0.2">
      <c r="AX2979" s="1"/>
    </row>
    <row r="2980" spans="50:50" x14ac:dyDescent="0.2">
      <c r="AX2980" s="1"/>
    </row>
    <row r="2981" spans="50:50" x14ac:dyDescent="0.2">
      <c r="AX2981" s="1"/>
    </row>
    <row r="2982" spans="50:50" x14ac:dyDescent="0.2">
      <c r="AX2982" s="1"/>
    </row>
    <row r="2983" spans="50:50" x14ac:dyDescent="0.2">
      <c r="AX2983" s="1"/>
    </row>
    <row r="2984" spans="50:50" x14ac:dyDescent="0.2">
      <c r="AX2984" s="1"/>
    </row>
    <row r="2985" spans="50:50" x14ac:dyDescent="0.2">
      <c r="AX2985" s="1"/>
    </row>
    <row r="2986" spans="50:50" x14ac:dyDescent="0.2">
      <c r="AX2986" s="1"/>
    </row>
    <row r="2987" spans="50:50" x14ac:dyDescent="0.2">
      <c r="AX2987" s="1"/>
    </row>
    <row r="2988" spans="50:50" x14ac:dyDescent="0.2">
      <c r="AX2988" s="1"/>
    </row>
    <row r="2989" spans="50:50" x14ac:dyDescent="0.2">
      <c r="AX2989" s="1"/>
    </row>
    <row r="2990" spans="50:50" x14ac:dyDescent="0.2">
      <c r="AX2990" s="1"/>
    </row>
    <row r="2991" spans="50:50" x14ac:dyDescent="0.2">
      <c r="AX2991" s="1"/>
    </row>
    <row r="2992" spans="50:50" x14ac:dyDescent="0.2">
      <c r="AX2992" s="1"/>
    </row>
    <row r="2993" spans="50:50" x14ac:dyDescent="0.2">
      <c r="AX2993" s="1"/>
    </row>
    <row r="2994" spans="50:50" x14ac:dyDescent="0.2">
      <c r="AX2994" s="1"/>
    </row>
    <row r="2995" spans="50:50" x14ac:dyDescent="0.2">
      <c r="AX2995" s="1"/>
    </row>
    <row r="2996" spans="50:50" x14ac:dyDescent="0.2">
      <c r="AX2996" s="1"/>
    </row>
    <row r="2997" spans="50:50" x14ac:dyDescent="0.2">
      <c r="AX2997" s="1"/>
    </row>
    <row r="2998" spans="50:50" x14ac:dyDescent="0.2">
      <c r="AX2998" s="1"/>
    </row>
    <row r="2999" spans="50:50" x14ac:dyDescent="0.2">
      <c r="AX2999" s="1"/>
    </row>
    <row r="3000" spans="50:50" x14ac:dyDescent="0.2">
      <c r="AX3000" s="1"/>
    </row>
    <row r="3001" spans="50:50" x14ac:dyDescent="0.2">
      <c r="AX3001" s="1"/>
    </row>
    <row r="3002" spans="50:50" x14ac:dyDescent="0.2">
      <c r="AX3002" s="1"/>
    </row>
    <row r="3003" spans="50:50" x14ac:dyDescent="0.2">
      <c r="AX3003" s="1"/>
    </row>
    <row r="3004" spans="50:50" x14ac:dyDescent="0.2">
      <c r="AX3004" s="1"/>
    </row>
    <row r="3005" spans="50:50" x14ac:dyDescent="0.2">
      <c r="AX3005" s="1"/>
    </row>
    <row r="3006" spans="50:50" x14ac:dyDescent="0.2">
      <c r="AX3006" s="1"/>
    </row>
    <row r="3007" spans="50:50" x14ac:dyDescent="0.2">
      <c r="AX3007" s="1"/>
    </row>
    <row r="3008" spans="50:50" x14ac:dyDescent="0.2">
      <c r="AX3008" s="1"/>
    </row>
    <row r="3009" spans="50:50" x14ac:dyDescent="0.2">
      <c r="AX3009" s="1"/>
    </row>
    <row r="3010" spans="50:50" x14ac:dyDescent="0.2">
      <c r="AX3010" s="1"/>
    </row>
    <row r="3011" spans="50:50" x14ac:dyDescent="0.2">
      <c r="AX3011" s="1"/>
    </row>
    <row r="3012" spans="50:50" x14ac:dyDescent="0.2">
      <c r="AX3012" s="1"/>
    </row>
    <row r="3013" spans="50:50" x14ac:dyDescent="0.2">
      <c r="AX3013" s="1"/>
    </row>
    <row r="3014" spans="50:50" x14ac:dyDescent="0.2">
      <c r="AX3014" s="1"/>
    </row>
    <row r="3015" spans="50:50" x14ac:dyDescent="0.2">
      <c r="AX3015" s="1"/>
    </row>
    <row r="3016" spans="50:50" x14ac:dyDescent="0.2">
      <c r="AX3016" s="1"/>
    </row>
    <row r="3017" spans="50:50" x14ac:dyDescent="0.2">
      <c r="AX3017" s="1"/>
    </row>
    <row r="3018" spans="50:50" x14ac:dyDescent="0.2">
      <c r="AX3018" s="1"/>
    </row>
    <row r="3019" spans="50:50" x14ac:dyDescent="0.2">
      <c r="AX3019" s="1"/>
    </row>
    <row r="3020" spans="50:50" x14ac:dyDescent="0.2">
      <c r="AX3020" s="1"/>
    </row>
    <row r="3021" spans="50:50" x14ac:dyDescent="0.2">
      <c r="AX3021" s="1"/>
    </row>
    <row r="3022" spans="50:50" x14ac:dyDescent="0.2">
      <c r="AX3022" s="1"/>
    </row>
    <row r="3023" spans="50:50" x14ac:dyDescent="0.2">
      <c r="AX3023" s="1"/>
    </row>
    <row r="3024" spans="50:50" x14ac:dyDescent="0.2">
      <c r="AX3024" s="1"/>
    </row>
    <row r="3025" spans="50:50" x14ac:dyDescent="0.2">
      <c r="AX3025" s="1"/>
    </row>
    <row r="3026" spans="50:50" x14ac:dyDescent="0.2">
      <c r="AX3026" s="1"/>
    </row>
    <row r="3027" spans="50:50" x14ac:dyDescent="0.2">
      <c r="AX3027" s="1"/>
    </row>
    <row r="3028" spans="50:50" x14ac:dyDescent="0.2">
      <c r="AX3028" s="1"/>
    </row>
    <row r="3029" spans="50:50" x14ac:dyDescent="0.2">
      <c r="AX3029" s="1"/>
    </row>
    <row r="3030" spans="50:50" x14ac:dyDescent="0.2">
      <c r="AX3030" s="1"/>
    </row>
    <row r="3031" spans="50:50" x14ac:dyDescent="0.2">
      <c r="AX3031" s="1"/>
    </row>
    <row r="3032" spans="50:50" x14ac:dyDescent="0.2">
      <c r="AX3032" s="1"/>
    </row>
    <row r="3033" spans="50:50" x14ac:dyDescent="0.2">
      <c r="AX3033" s="1"/>
    </row>
    <row r="3034" spans="50:50" x14ac:dyDescent="0.2">
      <c r="AX3034" s="1"/>
    </row>
    <row r="3035" spans="50:50" x14ac:dyDescent="0.2">
      <c r="AX3035" s="1"/>
    </row>
    <row r="3036" spans="50:50" x14ac:dyDescent="0.2">
      <c r="AX3036" s="1"/>
    </row>
    <row r="3037" spans="50:50" x14ac:dyDescent="0.2">
      <c r="AX3037" s="1"/>
    </row>
    <row r="3038" spans="50:50" x14ac:dyDescent="0.2">
      <c r="AX3038" s="1"/>
    </row>
    <row r="3039" spans="50:50" x14ac:dyDescent="0.2">
      <c r="AX3039" s="1"/>
    </row>
    <row r="3040" spans="50:50" x14ac:dyDescent="0.2">
      <c r="AX3040" s="1"/>
    </row>
    <row r="3041" spans="50:50" x14ac:dyDescent="0.2">
      <c r="AX3041" s="1"/>
    </row>
    <row r="3042" spans="50:50" x14ac:dyDescent="0.2">
      <c r="AX3042" s="1"/>
    </row>
    <row r="3043" spans="50:50" x14ac:dyDescent="0.2">
      <c r="AX3043" s="1"/>
    </row>
    <row r="3044" spans="50:50" x14ac:dyDescent="0.2">
      <c r="AX3044" s="1"/>
    </row>
    <row r="3045" spans="50:50" x14ac:dyDescent="0.2">
      <c r="AX3045" s="1"/>
    </row>
    <row r="3046" spans="50:50" x14ac:dyDescent="0.2">
      <c r="AX3046" s="1"/>
    </row>
    <row r="3047" spans="50:50" x14ac:dyDescent="0.2">
      <c r="AX3047" s="1"/>
    </row>
    <row r="3048" spans="50:50" x14ac:dyDescent="0.2">
      <c r="AX3048" s="1"/>
    </row>
    <row r="3049" spans="50:50" x14ac:dyDescent="0.2">
      <c r="AX3049" s="1"/>
    </row>
    <row r="3050" spans="50:50" x14ac:dyDescent="0.2">
      <c r="AX3050" s="1"/>
    </row>
    <row r="3051" spans="50:50" x14ac:dyDescent="0.2">
      <c r="AX3051" s="1"/>
    </row>
    <row r="3052" spans="50:50" x14ac:dyDescent="0.2">
      <c r="AX3052" s="1"/>
    </row>
    <row r="3053" spans="50:50" x14ac:dyDescent="0.2">
      <c r="AX3053" s="1"/>
    </row>
    <row r="3054" spans="50:50" x14ac:dyDescent="0.2">
      <c r="AX3054" s="1"/>
    </row>
    <row r="3055" spans="50:50" x14ac:dyDescent="0.2">
      <c r="AX3055" s="1"/>
    </row>
    <row r="3056" spans="50:50" x14ac:dyDescent="0.2">
      <c r="AX3056" s="1"/>
    </row>
    <row r="3057" spans="50:50" x14ac:dyDescent="0.2">
      <c r="AX3057" s="1"/>
    </row>
    <row r="3058" spans="50:50" x14ac:dyDescent="0.2">
      <c r="AX3058" s="1"/>
    </row>
    <row r="3059" spans="50:50" x14ac:dyDescent="0.2">
      <c r="AX3059" s="1"/>
    </row>
    <row r="3060" spans="50:50" x14ac:dyDescent="0.2">
      <c r="AX3060" s="1"/>
    </row>
    <row r="3061" spans="50:50" x14ac:dyDescent="0.2">
      <c r="AX3061" s="1"/>
    </row>
    <row r="3062" spans="50:50" x14ac:dyDescent="0.2">
      <c r="AX3062" s="1"/>
    </row>
    <row r="3063" spans="50:50" x14ac:dyDescent="0.2">
      <c r="AX3063" s="1"/>
    </row>
    <row r="3064" spans="50:50" x14ac:dyDescent="0.2">
      <c r="AX3064" s="1"/>
    </row>
    <row r="3065" spans="50:50" x14ac:dyDescent="0.2">
      <c r="AX3065" s="1"/>
    </row>
    <row r="3066" spans="50:50" x14ac:dyDescent="0.2">
      <c r="AX3066" s="1"/>
    </row>
    <row r="3067" spans="50:50" x14ac:dyDescent="0.2">
      <c r="AX3067" s="1"/>
    </row>
    <row r="3068" spans="50:50" x14ac:dyDescent="0.2">
      <c r="AX3068" s="1"/>
    </row>
    <row r="3069" spans="50:50" x14ac:dyDescent="0.2">
      <c r="AX3069" s="1"/>
    </row>
    <row r="3070" spans="50:50" x14ac:dyDescent="0.2">
      <c r="AX3070" s="1"/>
    </row>
    <row r="3071" spans="50:50" x14ac:dyDescent="0.2">
      <c r="AX3071" s="1"/>
    </row>
    <row r="3072" spans="50:50" x14ac:dyDescent="0.2">
      <c r="AX3072" s="1"/>
    </row>
    <row r="3073" spans="50:50" x14ac:dyDescent="0.2">
      <c r="AX3073" s="1"/>
    </row>
    <row r="3074" spans="50:50" x14ac:dyDescent="0.2">
      <c r="AX3074" s="1"/>
    </row>
    <row r="3075" spans="50:50" x14ac:dyDescent="0.2">
      <c r="AX3075" s="1"/>
    </row>
    <row r="3076" spans="50:50" x14ac:dyDescent="0.2">
      <c r="AX3076" s="1"/>
    </row>
    <row r="3077" spans="50:50" x14ac:dyDescent="0.2">
      <c r="AX3077" s="1"/>
    </row>
    <row r="3078" spans="50:50" x14ac:dyDescent="0.2">
      <c r="AX3078" s="1"/>
    </row>
    <row r="3079" spans="50:50" x14ac:dyDescent="0.2">
      <c r="AX3079" s="1"/>
    </row>
    <row r="3080" spans="50:50" x14ac:dyDescent="0.2">
      <c r="AX3080" s="1"/>
    </row>
    <row r="3081" spans="50:50" x14ac:dyDescent="0.2">
      <c r="AX3081" s="1"/>
    </row>
    <row r="3082" spans="50:50" x14ac:dyDescent="0.2">
      <c r="AX3082" s="1"/>
    </row>
    <row r="3083" spans="50:50" x14ac:dyDescent="0.2">
      <c r="AX3083" s="1"/>
    </row>
    <row r="3084" spans="50:50" x14ac:dyDescent="0.2">
      <c r="AX3084" s="1"/>
    </row>
    <row r="3085" spans="50:50" x14ac:dyDescent="0.2">
      <c r="AX3085" s="1"/>
    </row>
    <row r="3086" spans="50:50" x14ac:dyDescent="0.2">
      <c r="AX3086" s="1"/>
    </row>
    <row r="3087" spans="50:50" x14ac:dyDescent="0.2">
      <c r="AX3087" s="1"/>
    </row>
    <row r="3088" spans="50:50" x14ac:dyDescent="0.2">
      <c r="AX3088" s="1"/>
    </row>
    <row r="3089" spans="50:50" x14ac:dyDescent="0.2">
      <c r="AX3089" s="1"/>
    </row>
    <row r="3090" spans="50:50" x14ac:dyDescent="0.2">
      <c r="AX3090" s="1"/>
    </row>
    <row r="3091" spans="50:50" x14ac:dyDescent="0.2">
      <c r="AX3091" s="1"/>
    </row>
    <row r="3092" spans="50:50" x14ac:dyDescent="0.2">
      <c r="AX3092" s="1"/>
    </row>
    <row r="3093" spans="50:50" x14ac:dyDescent="0.2">
      <c r="AX3093" s="1"/>
    </row>
    <row r="3094" spans="50:50" x14ac:dyDescent="0.2">
      <c r="AX3094" s="1"/>
    </row>
    <row r="3095" spans="50:50" x14ac:dyDescent="0.2">
      <c r="AX3095" s="1"/>
    </row>
    <row r="3096" spans="50:50" x14ac:dyDescent="0.2">
      <c r="AX3096" s="1"/>
    </row>
    <row r="3097" spans="50:50" x14ac:dyDescent="0.2">
      <c r="AX3097" s="1"/>
    </row>
    <row r="3098" spans="50:50" x14ac:dyDescent="0.2">
      <c r="AX3098" s="1"/>
    </row>
    <row r="3099" spans="50:50" x14ac:dyDescent="0.2">
      <c r="AX3099" s="1"/>
    </row>
    <row r="3100" spans="50:50" x14ac:dyDescent="0.2">
      <c r="AX3100" s="1"/>
    </row>
    <row r="3101" spans="50:50" x14ac:dyDescent="0.2">
      <c r="AX3101" s="1"/>
    </row>
    <row r="3102" spans="50:50" x14ac:dyDescent="0.2">
      <c r="AX3102" s="1"/>
    </row>
    <row r="3103" spans="50:50" x14ac:dyDescent="0.2">
      <c r="AX3103" s="1"/>
    </row>
    <row r="3104" spans="50:50" x14ac:dyDescent="0.2">
      <c r="AX3104" s="1"/>
    </row>
    <row r="3105" spans="50:50" x14ac:dyDescent="0.2">
      <c r="AX3105" s="1"/>
    </row>
    <row r="3106" spans="50:50" x14ac:dyDescent="0.2">
      <c r="AX3106" s="1"/>
    </row>
    <row r="3107" spans="50:50" x14ac:dyDescent="0.2">
      <c r="AX3107" s="1"/>
    </row>
    <row r="3108" spans="50:50" x14ac:dyDescent="0.2">
      <c r="AX3108" s="1"/>
    </row>
    <row r="3109" spans="50:50" x14ac:dyDescent="0.2">
      <c r="AX3109" s="1"/>
    </row>
    <row r="3110" spans="50:50" x14ac:dyDescent="0.2">
      <c r="AX3110" s="1"/>
    </row>
    <row r="3111" spans="50:50" x14ac:dyDescent="0.2">
      <c r="AX3111" s="1"/>
    </row>
    <row r="3112" spans="50:50" x14ac:dyDescent="0.2">
      <c r="AX3112" s="1"/>
    </row>
    <row r="3113" spans="50:50" x14ac:dyDescent="0.2">
      <c r="AX3113" s="1"/>
    </row>
    <row r="3114" spans="50:50" x14ac:dyDescent="0.2">
      <c r="AX3114" s="1"/>
    </row>
    <row r="3115" spans="50:50" x14ac:dyDescent="0.2">
      <c r="AX3115" s="1"/>
    </row>
    <row r="3116" spans="50:50" x14ac:dyDescent="0.2">
      <c r="AX3116" s="1"/>
    </row>
    <row r="3117" spans="50:50" x14ac:dyDescent="0.2">
      <c r="AX3117" s="1"/>
    </row>
    <row r="3118" spans="50:50" x14ac:dyDescent="0.2">
      <c r="AX3118" s="1"/>
    </row>
    <row r="3119" spans="50:50" x14ac:dyDescent="0.2">
      <c r="AX3119" s="1"/>
    </row>
    <row r="3120" spans="50:50" x14ac:dyDescent="0.2">
      <c r="AX3120" s="1"/>
    </row>
    <row r="3121" spans="50:50" x14ac:dyDescent="0.2">
      <c r="AX3121" s="1"/>
    </row>
    <row r="3122" spans="50:50" x14ac:dyDescent="0.2">
      <c r="AX3122" s="1"/>
    </row>
    <row r="3123" spans="50:50" x14ac:dyDescent="0.2">
      <c r="AX3123" s="1"/>
    </row>
    <row r="3124" spans="50:50" x14ac:dyDescent="0.2">
      <c r="AX3124" s="1"/>
    </row>
    <row r="3125" spans="50:50" x14ac:dyDescent="0.2">
      <c r="AX3125" s="1"/>
    </row>
    <row r="3126" spans="50:50" x14ac:dyDescent="0.2">
      <c r="AX3126" s="1"/>
    </row>
    <row r="3127" spans="50:50" x14ac:dyDescent="0.2">
      <c r="AX3127" s="1"/>
    </row>
    <row r="3128" spans="50:50" x14ac:dyDescent="0.2">
      <c r="AX3128" s="1"/>
    </row>
    <row r="3129" spans="50:50" x14ac:dyDescent="0.2">
      <c r="AX3129" s="1"/>
    </row>
    <row r="3130" spans="50:50" x14ac:dyDescent="0.2">
      <c r="AX3130" s="1"/>
    </row>
    <row r="3131" spans="50:50" x14ac:dyDescent="0.2">
      <c r="AX3131" s="1"/>
    </row>
    <row r="3132" spans="50:50" x14ac:dyDescent="0.2">
      <c r="AX3132" s="1"/>
    </row>
    <row r="3133" spans="50:50" x14ac:dyDescent="0.2">
      <c r="AX3133" s="1"/>
    </row>
    <row r="3134" spans="50:50" x14ac:dyDescent="0.2">
      <c r="AX3134" s="1"/>
    </row>
    <row r="3135" spans="50:50" x14ac:dyDescent="0.2">
      <c r="AX3135" s="1"/>
    </row>
    <row r="3136" spans="50:50" x14ac:dyDescent="0.2">
      <c r="AX3136" s="1"/>
    </row>
    <row r="3137" spans="50:50" x14ac:dyDescent="0.2">
      <c r="AX3137" s="1"/>
    </row>
    <row r="3138" spans="50:50" x14ac:dyDescent="0.2">
      <c r="AX3138" s="1"/>
    </row>
    <row r="3139" spans="50:50" x14ac:dyDescent="0.2">
      <c r="AX3139" s="1"/>
    </row>
    <row r="3140" spans="50:50" x14ac:dyDescent="0.2">
      <c r="AX3140" s="1"/>
    </row>
    <row r="3141" spans="50:50" x14ac:dyDescent="0.2">
      <c r="AX3141" s="1"/>
    </row>
    <row r="3142" spans="50:50" x14ac:dyDescent="0.2">
      <c r="AX3142" s="1"/>
    </row>
    <row r="3143" spans="50:50" x14ac:dyDescent="0.2">
      <c r="AX3143" s="1"/>
    </row>
    <row r="3144" spans="50:50" x14ac:dyDescent="0.2">
      <c r="AX3144" s="1"/>
    </row>
    <row r="3145" spans="50:50" x14ac:dyDescent="0.2">
      <c r="AX3145" s="1"/>
    </row>
    <row r="3146" spans="50:50" x14ac:dyDescent="0.2">
      <c r="AX3146" s="1"/>
    </row>
    <row r="3147" spans="50:50" x14ac:dyDescent="0.2">
      <c r="AX3147" s="1"/>
    </row>
    <row r="3148" spans="50:50" x14ac:dyDescent="0.2">
      <c r="AX3148" s="1"/>
    </row>
    <row r="3149" spans="50:50" x14ac:dyDescent="0.2">
      <c r="AX3149" s="1"/>
    </row>
    <row r="3150" spans="50:50" x14ac:dyDescent="0.2">
      <c r="AX3150" s="1"/>
    </row>
    <row r="3151" spans="50:50" x14ac:dyDescent="0.2">
      <c r="AX3151" s="1"/>
    </row>
    <row r="3152" spans="50:50" x14ac:dyDescent="0.2">
      <c r="AX3152" s="1"/>
    </row>
    <row r="3153" spans="50:50" x14ac:dyDescent="0.2">
      <c r="AX3153" s="1"/>
    </row>
    <row r="3154" spans="50:50" x14ac:dyDescent="0.2">
      <c r="AX3154" s="1"/>
    </row>
    <row r="3155" spans="50:50" x14ac:dyDescent="0.2">
      <c r="AX3155" s="1"/>
    </row>
    <row r="3156" spans="50:50" x14ac:dyDescent="0.2">
      <c r="AX3156" s="1"/>
    </row>
    <row r="3157" spans="50:50" x14ac:dyDescent="0.2">
      <c r="AX3157" s="1"/>
    </row>
    <row r="3158" spans="50:50" x14ac:dyDescent="0.2">
      <c r="AX3158" s="1"/>
    </row>
    <row r="3159" spans="50:50" x14ac:dyDescent="0.2">
      <c r="AX3159" s="1"/>
    </row>
    <row r="3160" spans="50:50" x14ac:dyDescent="0.2">
      <c r="AX3160" s="1"/>
    </row>
    <row r="3161" spans="50:50" x14ac:dyDescent="0.2">
      <c r="AX3161" s="1"/>
    </row>
    <row r="3162" spans="50:50" x14ac:dyDescent="0.2">
      <c r="AX3162" s="1"/>
    </row>
    <row r="3163" spans="50:50" x14ac:dyDescent="0.2">
      <c r="AX3163" s="1"/>
    </row>
    <row r="3164" spans="50:50" x14ac:dyDescent="0.2">
      <c r="AX3164" s="1"/>
    </row>
    <row r="3165" spans="50:50" x14ac:dyDescent="0.2">
      <c r="AX3165" s="1"/>
    </row>
    <row r="3166" spans="50:50" x14ac:dyDescent="0.2">
      <c r="AX3166" s="1"/>
    </row>
    <row r="3167" spans="50:50" x14ac:dyDescent="0.2">
      <c r="AX3167" s="1"/>
    </row>
    <row r="3168" spans="50:50" x14ac:dyDescent="0.2">
      <c r="AX3168" s="1"/>
    </row>
    <row r="3169" spans="50:50" x14ac:dyDescent="0.2">
      <c r="AX3169" s="1"/>
    </row>
    <row r="3170" spans="50:50" x14ac:dyDescent="0.2">
      <c r="AX3170" s="1"/>
    </row>
    <row r="3171" spans="50:50" x14ac:dyDescent="0.2">
      <c r="AX3171" s="1"/>
    </row>
    <row r="3172" spans="50:50" x14ac:dyDescent="0.2">
      <c r="AX3172" s="1"/>
    </row>
    <row r="3173" spans="50:50" x14ac:dyDescent="0.2">
      <c r="AX3173" s="1"/>
    </row>
    <row r="3174" spans="50:50" x14ac:dyDescent="0.2">
      <c r="AX3174" s="1"/>
    </row>
    <row r="3175" spans="50:50" x14ac:dyDescent="0.2">
      <c r="AX3175" s="1"/>
    </row>
    <row r="3176" spans="50:50" x14ac:dyDescent="0.2">
      <c r="AX3176" s="1"/>
    </row>
    <row r="3177" spans="50:50" x14ac:dyDescent="0.2">
      <c r="AX3177" s="1"/>
    </row>
    <row r="3178" spans="50:50" x14ac:dyDescent="0.2">
      <c r="AX3178" s="1"/>
    </row>
    <row r="3179" spans="50:50" x14ac:dyDescent="0.2">
      <c r="AX3179" s="1"/>
    </row>
    <row r="3180" spans="50:50" x14ac:dyDescent="0.2">
      <c r="AX3180" s="1"/>
    </row>
    <row r="3181" spans="50:50" x14ac:dyDescent="0.2">
      <c r="AX3181" s="1"/>
    </row>
    <row r="3182" spans="50:50" x14ac:dyDescent="0.2">
      <c r="AX3182" s="1"/>
    </row>
    <row r="3183" spans="50:50" x14ac:dyDescent="0.2">
      <c r="AX3183" s="1"/>
    </row>
    <row r="3184" spans="50:50" x14ac:dyDescent="0.2">
      <c r="AX3184" s="1"/>
    </row>
    <row r="3185" spans="50:50" x14ac:dyDescent="0.2">
      <c r="AX3185" s="1"/>
    </row>
    <row r="3186" spans="50:50" x14ac:dyDescent="0.2">
      <c r="AX3186" s="1"/>
    </row>
    <row r="3187" spans="50:50" x14ac:dyDescent="0.2">
      <c r="AX3187" s="1"/>
    </row>
    <row r="3188" spans="50:50" x14ac:dyDescent="0.2">
      <c r="AX3188" s="1"/>
    </row>
    <row r="3189" spans="50:50" x14ac:dyDescent="0.2">
      <c r="AX3189" s="1"/>
    </row>
    <row r="3190" spans="50:50" x14ac:dyDescent="0.2">
      <c r="AX3190" s="1"/>
    </row>
    <row r="3191" spans="50:50" x14ac:dyDescent="0.2">
      <c r="AX3191" s="1"/>
    </row>
    <row r="3192" spans="50:50" x14ac:dyDescent="0.2">
      <c r="AX3192" s="1"/>
    </row>
    <row r="3193" spans="50:50" x14ac:dyDescent="0.2">
      <c r="AX3193" s="1"/>
    </row>
    <row r="3194" spans="50:50" x14ac:dyDescent="0.2">
      <c r="AX3194" s="1"/>
    </row>
    <row r="3195" spans="50:50" x14ac:dyDescent="0.2">
      <c r="AX3195" s="1"/>
    </row>
    <row r="3196" spans="50:50" x14ac:dyDescent="0.2">
      <c r="AX3196" s="1"/>
    </row>
    <row r="3197" spans="50:50" x14ac:dyDescent="0.2">
      <c r="AX3197" s="1"/>
    </row>
    <row r="3198" spans="50:50" x14ac:dyDescent="0.2">
      <c r="AX3198" s="1"/>
    </row>
    <row r="3199" spans="50:50" x14ac:dyDescent="0.2">
      <c r="AX3199" s="1"/>
    </row>
    <row r="3200" spans="50:50" x14ac:dyDescent="0.2">
      <c r="AX3200" s="1"/>
    </row>
    <row r="3201" spans="50:50" x14ac:dyDescent="0.2">
      <c r="AX3201" s="1"/>
    </row>
    <row r="3202" spans="50:50" x14ac:dyDescent="0.2">
      <c r="AX3202" s="1"/>
    </row>
    <row r="3203" spans="50:50" x14ac:dyDescent="0.2">
      <c r="AX3203" s="1"/>
    </row>
    <row r="3204" spans="50:50" x14ac:dyDescent="0.2">
      <c r="AX3204" s="1"/>
    </row>
    <row r="3205" spans="50:50" x14ac:dyDescent="0.2">
      <c r="AX3205" s="1"/>
    </row>
    <row r="3206" spans="50:50" x14ac:dyDescent="0.2">
      <c r="AX3206" s="1"/>
    </row>
    <row r="3207" spans="50:50" x14ac:dyDescent="0.2">
      <c r="AX3207" s="1"/>
    </row>
    <row r="3208" spans="50:50" x14ac:dyDescent="0.2">
      <c r="AX3208" s="1"/>
    </row>
    <row r="3209" spans="50:50" x14ac:dyDescent="0.2">
      <c r="AX3209" s="1"/>
    </row>
    <row r="3210" spans="50:50" x14ac:dyDescent="0.2">
      <c r="AX3210" s="1"/>
    </row>
    <row r="3211" spans="50:50" x14ac:dyDescent="0.2">
      <c r="AX3211" s="1"/>
    </row>
    <row r="3212" spans="50:50" x14ac:dyDescent="0.2">
      <c r="AX3212" s="1"/>
    </row>
    <row r="3213" spans="50:50" x14ac:dyDescent="0.2">
      <c r="AX3213" s="1"/>
    </row>
    <row r="3214" spans="50:50" x14ac:dyDescent="0.2">
      <c r="AX3214" s="1"/>
    </row>
    <row r="3215" spans="50:50" x14ac:dyDescent="0.2">
      <c r="AX3215" s="1"/>
    </row>
    <row r="3216" spans="50:50" x14ac:dyDescent="0.2">
      <c r="AX3216" s="1"/>
    </row>
    <row r="3217" spans="50:50" x14ac:dyDescent="0.2">
      <c r="AX3217" s="1"/>
    </row>
    <row r="3218" spans="50:50" x14ac:dyDescent="0.2">
      <c r="AX3218" s="1"/>
    </row>
    <row r="3219" spans="50:50" x14ac:dyDescent="0.2">
      <c r="AX3219" s="1"/>
    </row>
    <row r="3220" spans="50:50" x14ac:dyDescent="0.2">
      <c r="AX3220" s="1"/>
    </row>
    <row r="3221" spans="50:50" x14ac:dyDescent="0.2">
      <c r="AX3221" s="1"/>
    </row>
    <row r="3222" spans="50:50" x14ac:dyDescent="0.2">
      <c r="AX3222" s="1"/>
    </row>
    <row r="3223" spans="50:50" x14ac:dyDescent="0.2">
      <c r="AX3223" s="1"/>
    </row>
    <row r="3224" spans="50:50" x14ac:dyDescent="0.2">
      <c r="AX3224" s="1"/>
    </row>
    <row r="3225" spans="50:50" x14ac:dyDescent="0.2">
      <c r="AX3225" s="1"/>
    </row>
    <row r="3226" spans="50:50" x14ac:dyDescent="0.2">
      <c r="AX3226" s="1"/>
    </row>
    <row r="3227" spans="50:50" x14ac:dyDescent="0.2">
      <c r="AX3227" s="1"/>
    </row>
    <row r="3228" spans="50:50" x14ac:dyDescent="0.2">
      <c r="AX3228" s="1"/>
    </row>
    <row r="3229" spans="50:50" x14ac:dyDescent="0.2">
      <c r="AX3229" s="1"/>
    </row>
    <row r="3230" spans="50:50" x14ac:dyDescent="0.2">
      <c r="AX3230" s="1"/>
    </row>
    <row r="3231" spans="50:50" x14ac:dyDescent="0.2">
      <c r="AX3231" s="1"/>
    </row>
    <row r="3232" spans="50:50" x14ac:dyDescent="0.2">
      <c r="AX3232" s="1"/>
    </row>
    <row r="3233" spans="50:50" x14ac:dyDescent="0.2">
      <c r="AX3233" s="1"/>
    </row>
    <row r="3234" spans="50:50" x14ac:dyDescent="0.2">
      <c r="AX3234" s="1"/>
    </row>
    <row r="3235" spans="50:50" x14ac:dyDescent="0.2">
      <c r="AX3235" s="1"/>
    </row>
    <row r="3236" spans="50:50" x14ac:dyDescent="0.2">
      <c r="AX3236" s="1"/>
    </row>
    <row r="3237" spans="50:50" x14ac:dyDescent="0.2">
      <c r="AX3237" s="1"/>
    </row>
    <row r="3238" spans="50:50" x14ac:dyDescent="0.2">
      <c r="AX3238" s="1"/>
    </row>
    <row r="3239" spans="50:50" x14ac:dyDescent="0.2">
      <c r="AX3239" s="1"/>
    </row>
    <row r="3240" spans="50:50" x14ac:dyDescent="0.2">
      <c r="AX3240" s="1"/>
    </row>
    <row r="3241" spans="50:50" x14ac:dyDescent="0.2">
      <c r="AX3241" s="1"/>
    </row>
    <row r="3242" spans="50:50" x14ac:dyDescent="0.2">
      <c r="AX3242" s="1"/>
    </row>
    <row r="3243" spans="50:50" x14ac:dyDescent="0.2">
      <c r="AX3243" s="1"/>
    </row>
    <row r="3244" spans="50:50" x14ac:dyDescent="0.2">
      <c r="AX3244" s="1"/>
    </row>
    <row r="3245" spans="50:50" x14ac:dyDescent="0.2">
      <c r="AX3245" s="1"/>
    </row>
    <row r="3246" spans="50:50" x14ac:dyDescent="0.2">
      <c r="AX3246" s="1"/>
    </row>
    <row r="3247" spans="50:50" x14ac:dyDescent="0.2">
      <c r="AX3247" s="1"/>
    </row>
    <row r="3248" spans="50:50" x14ac:dyDescent="0.2">
      <c r="AX3248" s="1"/>
    </row>
    <row r="3249" spans="50:50" x14ac:dyDescent="0.2">
      <c r="AX3249" s="1"/>
    </row>
    <row r="3250" spans="50:50" x14ac:dyDescent="0.2">
      <c r="AX3250" s="1"/>
    </row>
    <row r="3251" spans="50:50" x14ac:dyDescent="0.2">
      <c r="AX3251" s="1"/>
    </row>
    <row r="3252" spans="50:50" x14ac:dyDescent="0.2">
      <c r="AX3252" s="1"/>
    </row>
    <row r="3253" spans="50:50" x14ac:dyDescent="0.2">
      <c r="AX3253" s="1"/>
    </row>
    <row r="3254" spans="50:50" x14ac:dyDescent="0.2">
      <c r="AX3254" s="1"/>
    </row>
    <row r="3255" spans="50:50" x14ac:dyDescent="0.2">
      <c r="AX3255" s="1"/>
    </row>
    <row r="3256" spans="50:50" x14ac:dyDescent="0.2">
      <c r="AX3256" s="1"/>
    </row>
    <row r="3257" spans="50:50" x14ac:dyDescent="0.2">
      <c r="AX3257" s="1"/>
    </row>
    <row r="3258" spans="50:50" x14ac:dyDescent="0.2">
      <c r="AX3258" s="1"/>
    </row>
    <row r="3259" spans="50:50" x14ac:dyDescent="0.2">
      <c r="AX3259" s="1"/>
    </row>
    <row r="3260" spans="50:50" x14ac:dyDescent="0.2">
      <c r="AX3260" s="1"/>
    </row>
    <row r="3261" spans="50:50" x14ac:dyDescent="0.2">
      <c r="AX3261" s="1"/>
    </row>
    <row r="3262" spans="50:50" x14ac:dyDescent="0.2">
      <c r="AX3262" s="1"/>
    </row>
    <row r="3263" spans="50:50" x14ac:dyDescent="0.2">
      <c r="AX3263" s="1"/>
    </row>
    <row r="3264" spans="50:50" x14ac:dyDescent="0.2">
      <c r="AX3264" s="1"/>
    </row>
    <row r="3265" spans="50:50" x14ac:dyDescent="0.2">
      <c r="AX3265" s="1"/>
    </row>
    <row r="3266" spans="50:50" x14ac:dyDescent="0.2">
      <c r="AX3266" s="1"/>
    </row>
    <row r="3267" spans="50:50" x14ac:dyDescent="0.2">
      <c r="AX3267" s="1"/>
    </row>
    <row r="3268" spans="50:50" x14ac:dyDescent="0.2">
      <c r="AX3268" s="1"/>
    </row>
    <row r="3269" spans="50:50" x14ac:dyDescent="0.2">
      <c r="AX3269" s="1"/>
    </row>
    <row r="3270" spans="50:50" x14ac:dyDescent="0.2">
      <c r="AX3270" s="1"/>
    </row>
    <row r="3271" spans="50:50" x14ac:dyDescent="0.2">
      <c r="AX3271" s="1"/>
    </row>
    <row r="3272" spans="50:50" x14ac:dyDescent="0.2">
      <c r="AX3272" s="1"/>
    </row>
    <row r="3273" spans="50:50" x14ac:dyDescent="0.2">
      <c r="AX3273" s="1"/>
    </row>
    <row r="3274" spans="50:50" x14ac:dyDescent="0.2">
      <c r="AX3274" s="1"/>
    </row>
    <row r="3275" spans="50:50" x14ac:dyDescent="0.2">
      <c r="AX3275" s="1"/>
    </row>
    <row r="3276" spans="50:50" x14ac:dyDescent="0.2">
      <c r="AX3276" s="1"/>
    </row>
    <row r="3277" spans="50:50" x14ac:dyDescent="0.2">
      <c r="AX3277" s="1"/>
    </row>
    <row r="3278" spans="50:50" x14ac:dyDescent="0.2">
      <c r="AX3278" s="1"/>
    </row>
    <row r="3279" spans="50:50" x14ac:dyDescent="0.2">
      <c r="AX3279" s="1"/>
    </row>
    <row r="3280" spans="50:50" x14ac:dyDescent="0.2">
      <c r="AX3280" s="1"/>
    </row>
    <row r="3281" spans="50:50" x14ac:dyDescent="0.2">
      <c r="AX3281" s="1"/>
    </row>
    <row r="3282" spans="50:50" x14ac:dyDescent="0.2">
      <c r="AX3282" s="1"/>
    </row>
    <row r="3283" spans="50:50" x14ac:dyDescent="0.2">
      <c r="AX3283" s="1"/>
    </row>
    <row r="3284" spans="50:50" x14ac:dyDescent="0.2">
      <c r="AX3284" s="1"/>
    </row>
    <row r="3285" spans="50:50" x14ac:dyDescent="0.2">
      <c r="AX3285" s="1"/>
    </row>
    <row r="3286" spans="50:50" x14ac:dyDescent="0.2">
      <c r="AX3286" s="1"/>
    </row>
    <row r="3287" spans="50:50" x14ac:dyDescent="0.2">
      <c r="AX3287" s="1"/>
    </row>
    <row r="3288" spans="50:50" x14ac:dyDescent="0.2">
      <c r="AX3288" s="1"/>
    </row>
    <row r="3289" spans="50:50" x14ac:dyDescent="0.2">
      <c r="AX3289" s="1"/>
    </row>
    <row r="3290" spans="50:50" x14ac:dyDescent="0.2">
      <c r="AX3290" s="1"/>
    </row>
    <row r="3291" spans="50:50" x14ac:dyDescent="0.2">
      <c r="AX3291" s="1"/>
    </row>
    <row r="3292" spans="50:50" x14ac:dyDescent="0.2">
      <c r="AX3292" s="1"/>
    </row>
    <row r="3293" spans="50:50" x14ac:dyDescent="0.2">
      <c r="AX3293" s="1"/>
    </row>
    <row r="3294" spans="50:50" x14ac:dyDescent="0.2">
      <c r="AX3294" s="1"/>
    </row>
    <row r="3295" spans="50:50" x14ac:dyDescent="0.2">
      <c r="AX3295" s="1"/>
    </row>
    <row r="3296" spans="50:50" x14ac:dyDescent="0.2">
      <c r="AX3296" s="1"/>
    </row>
    <row r="3297" spans="50:50" x14ac:dyDescent="0.2">
      <c r="AX3297" s="1"/>
    </row>
    <row r="3298" spans="50:50" x14ac:dyDescent="0.2">
      <c r="AX3298" s="1"/>
    </row>
    <row r="3299" spans="50:50" x14ac:dyDescent="0.2">
      <c r="AX3299" s="1"/>
    </row>
    <row r="3300" spans="50:50" x14ac:dyDescent="0.2">
      <c r="AX3300" s="1"/>
    </row>
    <row r="3301" spans="50:50" x14ac:dyDescent="0.2">
      <c r="AX3301" s="1"/>
    </row>
    <row r="3302" spans="50:50" x14ac:dyDescent="0.2">
      <c r="AX3302" s="1"/>
    </row>
    <row r="3303" spans="50:50" x14ac:dyDescent="0.2">
      <c r="AX3303" s="1"/>
    </row>
    <row r="3304" spans="50:50" x14ac:dyDescent="0.2">
      <c r="AX3304" s="1"/>
    </row>
    <row r="3305" spans="50:50" x14ac:dyDescent="0.2">
      <c r="AX3305" s="1"/>
    </row>
    <row r="3306" spans="50:50" x14ac:dyDescent="0.2">
      <c r="AX3306" s="1"/>
    </row>
    <row r="3307" spans="50:50" x14ac:dyDescent="0.2">
      <c r="AX3307" s="1"/>
    </row>
    <row r="3308" spans="50:50" x14ac:dyDescent="0.2">
      <c r="AX3308" s="1"/>
    </row>
    <row r="3309" spans="50:50" x14ac:dyDescent="0.2">
      <c r="AX3309" s="1"/>
    </row>
    <row r="3310" spans="50:50" x14ac:dyDescent="0.2">
      <c r="AX3310" s="1"/>
    </row>
    <row r="3311" spans="50:50" x14ac:dyDescent="0.2">
      <c r="AX3311" s="1"/>
    </row>
    <row r="3312" spans="50:50" x14ac:dyDescent="0.2">
      <c r="AX3312" s="1"/>
    </row>
    <row r="3313" spans="50:50" x14ac:dyDescent="0.2">
      <c r="AX3313" s="1"/>
    </row>
    <row r="3314" spans="50:50" x14ac:dyDescent="0.2">
      <c r="AX3314" s="1"/>
    </row>
    <row r="3315" spans="50:50" x14ac:dyDescent="0.2">
      <c r="AX3315" s="1"/>
    </row>
    <row r="3316" spans="50:50" x14ac:dyDescent="0.2">
      <c r="AX3316" s="1"/>
    </row>
    <row r="3317" spans="50:50" x14ac:dyDescent="0.2">
      <c r="AX3317" s="1"/>
    </row>
    <row r="3318" spans="50:50" x14ac:dyDescent="0.2">
      <c r="AX3318" s="1"/>
    </row>
    <row r="3319" spans="50:50" x14ac:dyDescent="0.2">
      <c r="AX3319" s="1"/>
    </row>
    <row r="3320" spans="50:50" x14ac:dyDescent="0.2">
      <c r="AX3320" s="1"/>
    </row>
    <row r="3321" spans="50:50" x14ac:dyDescent="0.2">
      <c r="AX3321" s="1"/>
    </row>
    <row r="3322" spans="50:50" x14ac:dyDescent="0.2">
      <c r="AX3322" s="1"/>
    </row>
    <row r="3323" spans="50:50" x14ac:dyDescent="0.2">
      <c r="AX3323" s="1"/>
    </row>
    <row r="3324" spans="50:50" x14ac:dyDescent="0.2">
      <c r="AX3324" s="1"/>
    </row>
    <row r="3325" spans="50:50" x14ac:dyDescent="0.2">
      <c r="AX3325" s="1"/>
    </row>
    <row r="3326" spans="50:50" x14ac:dyDescent="0.2">
      <c r="AX3326" s="1"/>
    </row>
    <row r="3327" spans="50:50" x14ac:dyDescent="0.2">
      <c r="AX3327" s="1"/>
    </row>
    <row r="3328" spans="50:50" x14ac:dyDescent="0.2">
      <c r="AX3328" s="1"/>
    </row>
    <row r="3329" spans="50:50" x14ac:dyDescent="0.2">
      <c r="AX3329" s="1"/>
    </row>
    <row r="3330" spans="50:50" x14ac:dyDescent="0.2">
      <c r="AX3330" s="1"/>
    </row>
    <row r="3331" spans="50:50" x14ac:dyDescent="0.2">
      <c r="AX3331" s="1"/>
    </row>
    <row r="3332" spans="50:50" x14ac:dyDescent="0.2">
      <c r="AX3332" s="1"/>
    </row>
    <row r="3333" spans="50:50" x14ac:dyDescent="0.2">
      <c r="AX3333" s="1"/>
    </row>
    <row r="3334" spans="50:50" x14ac:dyDescent="0.2">
      <c r="AX3334" s="1"/>
    </row>
    <row r="3335" spans="50:50" x14ac:dyDescent="0.2">
      <c r="AX3335" s="1"/>
    </row>
    <row r="3336" spans="50:50" x14ac:dyDescent="0.2">
      <c r="AX3336" s="1"/>
    </row>
    <row r="3337" spans="50:50" x14ac:dyDescent="0.2">
      <c r="AX3337" s="1"/>
    </row>
    <row r="3338" spans="50:50" x14ac:dyDescent="0.2">
      <c r="AX3338" s="1"/>
    </row>
    <row r="3339" spans="50:50" x14ac:dyDescent="0.2">
      <c r="AX3339" s="1"/>
    </row>
    <row r="3340" spans="50:50" x14ac:dyDescent="0.2">
      <c r="AX3340" s="1"/>
    </row>
    <row r="3341" spans="50:50" x14ac:dyDescent="0.2">
      <c r="AX3341" s="1"/>
    </row>
    <row r="3342" spans="50:50" x14ac:dyDescent="0.2">
      <c r="AX3342" s="1"/>
    </row>
    <row r="3343" spans="50:50" x14ac:dyDescent="0.2">
      <c r="AX3343" s="1"/>
    </row>
    <row r="3344" spans="50:50" x14ac:dyDescent="0.2">
      <c r="AX3344" s="1"/>
    </row>
    <row r="3345" spans="50:50" x14ac:dyDescent="0.2">
      <c r="AX3345" s="1"/>
    </row>
    <row r="3346" spans="50:50" x14ac:dyDescent="0.2">
      <c r="AX3346" s="1"/>
    </row>
    <row r="3347" spans="50:50" x14ac:dyDescent="0.2">
      <c r="AX3347" s="1"/>
    </row>
    <row r="3348" spans="50:50" x14ac:dyDescent="0.2">
      <c r="AX3348" s="1"/>
    </row>
    <row r="3349" spans="50:50" x14ac:dyDescent="0.2">
      <c r="AX3349" s="1"/>
    </row>
    <row r="3350" spans="50:50" x14ac:dyDescent="0.2">
      <c r="AX3350" s="1"/>
    </row>
    <row r="3351" spans="50:50" x14ac:dyDescent="0.2">
      <c r="AX3351" s="1"/>
    </row>
    <row r="3352" spans="50:50" x14ac:dyDescent="0.2">
      <c r="AX3352" s="1"/>
    </row>
    <row r="3353" spans="50:50" x14ac:dyDescent="0.2">
      <c r="AX3353" s="1"/>
    </row>
    <row r="3354" spans="50:50" x14ac:dyDescent="0.2">
      <c r="AX3354" s="1"/>
    </row>
    <row r="3355" spans="50:50" x14ac:dyDescent="0.2">
      <c r="AX3355" s="1"/>
    </row>
    <row r="3356" spans="50:50" x14ac:dyDescent="0.2">
      <c r="AX3356" s="1"/>
    </row>
    <row r="3357" spans="50:50" x14ac:dyDescent="0.2">
      <c r="AX3357" s="1"/>
    </row>
    <row r="3358" spans="50:50" x14ac:dyDescent="0.2">
      <c r="AX3358" s="1"/>
    </row>
    <row r="3359" spans="50:50" x14ac:dyDescent="0.2">
      <c r="AX3359" s="1"/>
    </row>
    <row r="3360" spans="50:50" x14ac:dyDescent="0.2">
      <c r="AX3360" s="1"/>
    </row>
    <row r="3361" spans="50:50" x14ac:dyDescent="0.2">
      <c r="AX3361" s="1"/>
    </row>
    <row r="3362" spans="50:50" x14ac:dyDescent="0.2">
      <c r="AX3362" s="1"/>
    </row>
    <row r="3363" spans="50:50" x14ac:dyDescent="0.2">
      <c r="AX3363" s="1"/>
    </row>
    <row r="3364" spans="50:50" x14ac:dyDescent="0.2">
      <c r="AX3364" s="1"/>
    </row>
    <row r="3365" spans="50:50" x14ac:dyDescent="0.2">
      <c r="AX3365" s="1"/>
    </row>
    <row r="3366" spans="50:50" x14ac:dyDescent="0.2">
      <c r="AX3366" s="1"/>
    </row>
    <row r="3367" spans="50:50" x14ac:dyDescent="0.2">
      <c r="AX3367" s="1"/>
    </row>
    <row r="3368" spans="50:50" x14ac:dyDescent="0.2">
      <c r="AX3368" s="1"/>
    </row>
    <row r="3369" spans="50:50" x14ac:dyDescent="0.2">
      <c r="AX3369" s="1"/>
    </row>
    <row r="3370" spans="50:50" x14ac:dyDescent="0.2">
      <c r="AX3370" s="1"/>
    </row>
    <row r="3371" spans="50:50" x14ac:dyDescent="0.2">
      <c r="AX3371" s="1"/>
    </row>
    <row r="3372" spans="50:50" x14ac:dyDescent="0.2">
      <c r="AX3372" s="1"/>
    </row>
    <row r="3373" spans="50:50" x14ac:dyDescent="0.2">
      <c r="AX3373" s="1"/>
    </row>
    <row r="3374" spans="50:50" x14ac:dyDescent="0.2">
      <c r="AX3374" s="1"/>
    </row>
    <row r="3375" spans="50:50" x14ac:dyDescent="0.2">
      <c r="AX3375" s="1"/>
    </row>
    <row r="3376" spans="50:50" x14ac:dyDescent="0.2">
      <c r="AX3376" s="1"/>
    </row>
    <row r="3377" spans="50:50" x14ac:dyDescent="0.2">
      <c r="AX3377" s="1"/>
    </row>
    <row r="3378" spans="50:50" x14ac:dyDescent="0.2">
      <c r="AX3378" s="1"/>
    </row>
    <row r="3379" spans="50:50" x14ac:dyDescent="0.2">
      <c r="AX3379" s="1"/>
    </row>
    <row r="3380" spans="50:50" x14ac:dyDescent="0.2">
      <c r="AX3380" s="1"/>
    </row>
    <row r="3381" spans="50:50" x14ac:dyDescent="0.2">
      <c r="AX3381" s="1"/>
    </row>
    <row r="3382" spans="50:50" x14ac:dyDescent="0.2">
      <c r="AX3382" s="1"/>
    </row>
    <row r="3383" spans="50:50" x14ac:dyDescent="0.2">
      <c r="AX3383" s="1"/>
    </row>
    <row r="3384" spans="50:50" x14ac:dyDescent="0.2">
      <c r="AX3384" s="1"/>
    </row>
    <row r="3385" spans="50:50" x14ac:dyDescent="0.2">
      <c r="AX3385" s="1"/>
    </row>
    <row r="3386" spans="50:50" x14ac:dyDescent="0.2">
      <c r="AX3386" s="1"/>
    </row>
    <row r="3387" spans="50:50" x14ac:dyDescent="0.2">
      <c r="AX3387" s="1"/>
    </row>
    <row r="3388" spans="50:50" x14ac:dyDescent="0.2">
      <c r="AX3388" s="1"/>
    </row>
    <row r="3389" spans="50:50" x14ac:dyDescent="0.2">
      <c r="AX3389" s="1"/>
    </row>
    <row r="3390" spans="50:50" x14ac:dyDescent="0.2">
      <c r="AX3390" s="1"/>
    </row>
    <row r="3391" spans="50:50" x14ac:dyDescent="0.2">
      <c r="AX3391" s="1"/>
    </row>
    <row r="3392" spans="50:50" x14ac:dyDescent="0.2">
      <c r="AX3392" s="1"/>
    </row>
    <row r="3393" spans="50:50" x14ac:dyDescent="0.2">
      <c r="AX3393" s="1"/>
    </row>
    <row r="3394" spans="50:50" x14ac:dyDescent="0.2">
      <c r="AX3394" s="1"/>
    </row>
    <row r="3395" spans="50:50" x14ac:dyDescent="0.2">
      <c r="AX3395" s="1"/>
    </row>
    <row r="3396" spans="50:50" x14ac:dyDescent="0.2">
      <c r="AX3396" s="1"/>
    </row>
    <row r="3397" spans="50:50" x14ac:dyDescent="0.2">
      <c r="AX3397" s="1"/>
    </row>
    <row r="3398" spans="50:50" x14ac:dyDescent="0.2">
      <c r="AX3398" s="1"/>
    </row>
    <row r="3399" spans="50:50" x14ac:dyDescent="0.2">
      <c r="AX3399" s="1"/>
    </row>
    <row r="3400" spans="50:50" x14ac:dyDescent="0.2">
      <c r="AX3400" s="1"/>
    </row>
    <row r="3401" spans="50:50" x14ac:dyDescent="0.2">
      <c r="AX3401" s="1"/>
    </row>
    <row r="3402" spans="50:50" x14ac:dyDescent="0.2">
      <c r="AX3402" s="1"/>
    </row>
    <row r="3403" spans="50:50" x14ac:dyDescent="0.2">
      <c r="AX3403" s="1"/>
    </row>
    <row r="3404" spans="50:50" x14ac:dyDescent="0.2">
      <c r="AX3404" s="1"/>
    </row>
    <row r="3405" spans="50:50" x14ac:dyDescent="0.2">
      <c r="AX3405" s="1"/>
    </row>
    <row r="3406" spans="50:50" x14ac:dyDescent="0.2">
      <c r="AX3406" s="1"/>
    </row>
    <row r="3407" spans="50:50" x14ac:dyDescent="0.2">
      <c r="AX3407" s="1"/>
    </row>
    <row r="3408" spans="50:50" x14ac:dyDescent="0.2">
      <c r="AX3408" s="1"/>
    </row>
    <row r="3409" spans="50:50" x14ac:dyDescent="0.2">
      <c r="AX3409" s="1"/>
    </row>
    <row r="3410" spans="50:50" x14ac:dyDescent="0.2">
      <c r="AX3410" s="1"/>
    </row>
    <row r="3411" spans="50:50" x14ac:dyDescent="0.2">
      <c r="AX3411" s="1"/>
    </row>
    <row r="3412" spans="50:50" x14ac:dyDescent="0.2">
      <c r="AX3412" s="1"/>
    </row>
    <row r="3413" spans="50:50" x14ac:dyDescent="0.2">
      <c r="AX3413" s="1"/>
    </row>
    <row r="3414" spans="50:50" x14ac:dyDescent="0.2">
      <c r="AX3414" s="1"/>
    </row>
    <row r="3415" spans="50:50" x14ac:dyDescent="0.2">
      <c r="AX3415" s="1"/>
    </row>
    <row r="3416" spans="50:50" x14ac:dyDescent="0.2">
      <c r="AX3416" s="1"/>
    </row>
    <row r="3417" spans="50:50" x14ac:dyDescent="0.2">
      <c r="AX3417" s="1"/>
    </row>
    <row r="3418" spans="50:50" x14ac:dyDescent="0.2">
      <c r="AX3418" s="1"/>
    </row>
    <row r="3419" spans="50:50" x14ac:dyDescent="0.2">
      <c r="AX3419" s="1"/>
    </row>
    <row r="3420" spans="50:50" x14ac:dyDescent="0.2">
      <c r="AX3420" s="1"/>
    </row>
    <row r="3421" spans="50:50" x14ac:dyDescent="0.2">
      <c r="AX3421" s="1"/>
    </row>
    <row r="3422" spans="50:50" x14ac:dyDescent="0.2">
      <c r="AX3422" s="1"/>
    </row>
    <row r="3423" spans="50:50" x14ac:dyDescent="0.2">
      <c r="AX3423" s="1"/>
    </row>
    <row r="3424" spans="50:50" x14ac:dyDescent="0.2">
      <c r="AX3424" s="1"/>
    </row>
    <row r="3425" spans="50:50" x14ac:dyDescent="0.2">
      <c r="AX3425" s="1"/>
    </row>
    <row r="3426" spans="50:50" x14ac:dyDescent="0.2">
      <c r="AX3426" s="1"/>
    </row>
    <row r="3427" spans="50:50" x14ac:dyDescent="0.2">
      <c r="AX3427" s="1"/>
    </row>
    <row r="3428" spans="50:50" x14ac:dyDescent="0.2">
      <c r="AX3428" s="1"/>
    </row>
    <row r="3429" spans="50:50" x14ac:dyDescent="0.2">
      <c r="AX3429" s="1"/>
    </row>
    <row r="3430" spans="50:50" x14ac:dyDescent="0.2">
      <c r="AX3430" s="1"/>
    </row>
    <row r="3431" spans="50:50" x14ac:dyDescent="0.2">
      <c r="AX3431" s="1"/>
    </row>
    <row r="3432" spans="50:50" x14ac:dyDescent="0.2">
      <c r="AX3432" s="1"/>
    </row>
    <row r="3433" spans="50:50" x14ac:dyDescent="0.2">
      <c r="AX3433" s="1"/>
    </row>
    <row r="3434" spans="50:50" x14ac:dyDescent="0.2">
      <c r="AX3434" s="1"/>
    </row>
    <row r="3435" spans="50:50" x14ac:dyDescent="0.2">
      <c r="AX3435" s="1"/>
    </row>
    <row r="3436" spans="50:50" x14ac:dyDescent="0.2">
      <c r="AX3436" s="1"/>
    </row>
    <row r="3437" spans="50:50" x14ac:dyDescent="0.2">
      <c r="AX3437" s="1"/>
    </row>
    <row r="3438" spans="50:50" x14ac:dyDescent="0.2">
      <c r="AX3438" s="1"/>
    </row>
    <row r="3439" spans="50:50" x14ac:dyDescent="0.2">
      <c r="AX3439" s="1"/>
    </row>
    <row r="3440" spans="50:50" x14ac:dyDescent="0.2">
      <c r="AX3440" s="1"/>
    </row>
    <row r="3441" spans="50:50" x14ac:dyDescent="0.2">
      <c r="AX3441" s="1"/>
    </row>
    <row r="3442" spans="50:50" x14ac:dyDescent="0.2">
      <c r="AX3442" s="1"/>
    </row>
    <row r="3443" spans="50:50" x14ac:dyDescent="0.2">
      <c r="AX3443" s="1"/>
    </row>
    <row r="3444" spans="50:50" x14ac:dyDescent="0.2">
      <c r="AX3444" s="1"/>
    </row>
    <row r="3445" spans="50:50" x14ac:dyDescent="0.2">
      <c r="AX3445" s="1"/>
    </row>
    <row r="3446" spans="50:50" x14ac:dyDescent="0.2">
      <c r="AX3446" s="1"/>
    </row>
    <row r="3447" spans="50:50" x14ac:dyDescent="0.2">
      <c r="AX3447" s="1"/>
    </row>
    <row r="3448" spans="50:50" x14ac:dyDescent="0.2">
      <c r="AX3448" s="1"/>
    </row>
    <row r="3449" spans="50:50" x14ac:dyDescent="0.2">
      <c r="AX3449" s="1"/>
    </row>
    <row r="3450" spans="50:50" x14ac:dyDescent="0.2">
      <c r="AX3450" s="1"/>
    </row>
    <row r="3451" spans="50:50" x14ac:dyDescent="0.2">
      <c r="AX3451" s="1"/>
    </row>
    <row r="3452" spans="50:50" x14ac:dyDescent="0.2">
      <c r="AX3452" s="1"/>
    </row>
    <row r="3453" spans="50:50" x14ac:dyDescent="0.2">
      <c r="AX3453" s="1"/>
    </row>
    <row r="3454" spans="50:50" x14ac:dyDescent="0.2">
      <c r="AX3454" s="1"/>
    </row>
    <row r="3455" spans="50:50" x14ac:dyDescent="0.2">
      <c r="AX3455" s="1"/>
    </row>
    <row r="3456" spans="50:50" x14ac:dyDescent="0.2">
      <c r="AX3456" s="1"/>
    </row>
    <row r="3457" spans="50:50" x14ac:dyDescent="0.2">
      <c r="AX3457" s="1"/>
    </row>
    <row r="3458" spans="50:50" x14ac:dyDescent="0.2">
      <c r="AX3458" s="1"/>
    </row>
    <row r="3459" spans="50:50" x14ac:dyDescent="0.2">
      <c r="AX3459" s="1"/>
    </row>
    <row r="3460" spans="50:50" x14ac:dyDescent="0.2">
      <c r="AX3460" s="1"/>
    </row>
    <row r="3461" spans="50:50" x14ac:dyDescent="0.2">
      <c r="AX3461" s="1"/>
    </row>
    <row r="3462" spans="50:50" x14ac:dyDescent="0.2">
      <c r="AX3462" s="1"/>
    </row>
    <row r="3463" spans="50:50" x14ac:dyDescent="0.2">
      <c r="AX3463" s="1"/>
    </row>
    <row r="3464" spans="50:50" x14ac:dyDescent="0.2">
      <c r="AX3464" s="1"/>
    </row>
    <row r="3465" spans="50:50" x14ac:dyDescent="0.2">
      <c r="AX3465" s="1"/>
    </row>
    <row r="3466" spans="50:50" x14ac:dyDescent="0.2">
      <c r="AX3466" s="1"/>
    </row>
    <row r="3467" spans="50:50" x14ac:dyDescent="0.2">
      <c r="AX3467" s="1"/>
    </row>
    <row r="3468" spans="50:50" x14ac:dyDescent="0.2">
      <c r="AX3468" s="1"/>
    </row>
    <row r="3469" spans="50:50" x14ac:dyDescent="0.2">
      <c r="AX3469" s="1"/>
    </row>
    <row r="3470" spans="50:50" x14ac:dyDescent="0.2">
      <c r="AX3470" s="1"/>
    </row>
    <row r="3471" spans="50:50" x14ac:dyDescent="0.2">
      <c r="AX3471" s="1"/>
    </row>
    <row r="3472" spans="50:50" x14ac:dyDescent="0.2">
      <c r="AX3472" s="1"/>
    </row>
    <row r="3473" spans="50:50" x14ac:dyDescent="0.2">
      <c r="AX3473" s="1"/>
    </row>
    <row r="3474" spans="50:50" x14ac:dyDescent="0.2">
      <c r="AX3474" s="1"/>
    </row>
    <row r="3475" spans="50:50" x14ac:dyDescent="0.2">
      <c r="AX3475" s="1"/>
    </row>
    <row r="3476" spans="50:50" x14ac:dyDescent="0.2">
      <c r="AX3476" s="1"/>
    </row>
    <row r="3477" spans="50:50" x14ac:dyDescent="0.2">
      <c r="AX3477" s="1"/>
    </row>
    <row r="3478" spans="50:50" x14ac:dyDescent="0.2">
      <c r="AX3478" s="1"/>
    </row>
    <row r="3479" spans="50:50" x14ac:dyDescent="0.2">
      <c r="AX3479" s="1"/>
    </row>
    <row r="3480" spans="50:50" x14ac:dyDescent="0.2">
      <c r="AX3480" s="1"/>
    </row>
    <row r="3481" spans="50:50" x14ac:dyDescent="0.2">
      <c r="AX3481" s="1"/>
    </row>
    <row r="3482" spans="50:50" x14ac:dyDescent="0.2">
      <c r="AX3482" s="1"/>
    </row>
    <row r="3483" spans="50:50" x14ac:dyDescent="0.2">
      <c r="AX3483" s="1"/>
    </row>
    <row r="3484" spans="50:50" x14ac:dyDescent="0.2">
      <c r="AX3484" s="1"/>
    </row>
    <row r="3485" spans="50:50" x14ac:dyDescent="0.2">
      <c r="AX3485" s="1"/>
    </row>
    <row r="3486" spans="50:50" x14ac:dyDescent="0.2">
      <c r="AX3486" s="1"/>
    </row>
    <row r="3487" spans="50:50" x14ac:dyDescent="0.2">
      <c r="AX3487" s="1"/>
    </row>
    <row r="3488" spans="50:50" x14ac:dyDescent="0.2">
      <c r="AX3488" s="1"/>
    </row>
    <row r="3489" spans="50:50" x14ac:dyDescent="0.2">
      <c r="AX3489" s="1"/>
    </row>
    <row r="3490" spans="50:50" x14ac:dyDescent="0.2">
      <c r="AX3490" s="1"/>
    </row>
    <row r="3491" spans="50:50" x14ac:dyDescent="0.2">
      <c r="AX3491" s="1"/>
    </row>
    <row r="3492" spans="50:50" x14ac:dyDescent="0.2">
      <c r="AX3492" s="1"/>
    </row>
    <row r="3493" spans="50:50" x14ac:dyDescent="0.2">
      <c r="AX3493" s="1"/>
    </row>
    <row r="3494" spans="50:50" x14ac:dyDescent="0.2">
      <c r="AX3494" s="1"/>
    </row>
    <row r="3495" spans="50:50" x14ac:dyDescent="0.2">
      <c r="AX3495" s="1"/>
    </row>
    <row r="3496" spans="50:50" x14ac:dyDescent="0.2">
      <c r="AX3496" s="1"/>
    </row>
    <row r="3497" spans="50:50" x14ac:dyDescent="0.2">
      <c r="AX3497" s="1"/>
    </row>
    <row r="3498" spans="50:50" x14ac:dyDescent="0.2">
      <c r="AX3498" s="1"/>
    </row>
    <row r="3499" spans="50:50" x14ac:dyDescent="0.2">
      <c r="AX3499" s="1"/>
    </row>
    <row r="3500" spans="50:50" x14ac:dyDescent="0.2">
      <c r="AX3500" s="1"/>
    </row>
    <row r="3501" spans="50:50" x14ac:dyDescent="0.2">
      <c r="AX3501" s="1"/>
    </row>
    <row r="3502" spans="50:50" x14ac:dyDescent="0.2">
      <c r="AX3502" s="1"/>
    </row>
    <row r="3503" spans="50:50" x14ac:dyDescent="0.2">
      <c r="AX3503" s="1"/>
    </row>
    <row r="3504" spans="50:50" x14ac:dyDescent="0.2">
      <c r="AX3504" s="1"/>
    </row>
    <row r="3505" spans="50:50" x14ac:dyDescent="0.2">
      <c r="AX3505" s="1"/>
    </row>
    <row r="3506" spans="50:50" x14ac:dyDescent="0.2">
      <c r="AX3506" s="1"/>
    </row>
    <row r="3507" spans="50:50" x14ac:dyDescent="0.2">
      <c r="AX3507" s="1"/>
    </row>
    <row r="3508" spans="50:50" x14ac:dyDescent="0.2">
      <c r="AX3508" s="1"/>
    </row>
    <row r="3509" spans="50:50" x14ac:dyDescent="0.2">
      <c r="AX3509" s="1"/>
    </row>
    <row r="3510" spans="50:50" x14ac:dyDescent="0.2">
      <c r="AX3510" s="1"/>
    </row>
    <row r="3511" spans="50:50" x14ac:dyDescent="0.2">
      <c r="AX3511" s="1"/>
    </row>
    <row r="3512" spans="50:50" x14ac:dyDescent="0.2">
      <c r="AX3512" s="1"/>
    </row>
    <row r="3513" spans="50:50" x14ac:dyDescent="0.2">
      <c r="AX3513" s="1"/>
    </row>
    <row r="3514" spans="50:50" x14ac:dyDescent="0.2">
      <c r="AX3514" s="1"/>
    </row>
    <row r="3515" spans="50:50" x14ac:dyDescent="0.2">
      <c r="AX3515" s="1"/>
    </row>
    <row r="3516" spans="50:50" x14ac:dyDescent="0.2">
      <c r="AX3516" s="1"/>
    </row>
    <row r="3517" spans="50:50" x14ac:dyDescent="0.2">
      <c r="AX3517" s="1"/>
    </row>
    <row r="3518" spans="50:50" x14ac:dyDescent="0.2">
      <c r="AX3518" s="1"/>
    </row>
    <row r="3519" spans="50:50" x14ac:dyDescent="0.2">
      <c r="AX3519" s="1"/>
    </row>
    <row r="3520" spans="50:50" x14ac:dyDescent="0.2">
      <c r="AX3520" s="1"/>
    </row>
    <row r="3521" spans="50:50" x14ac:dyDescent="0.2">
      <c r="AX3521" s="1"/>
    </row>
    <row r="3522" spans="50:50" x14ac:dyDescent="0.2">
      <c r="AX3522" s="1"/>
    </row>
    <row r="3523" spans="50:50" x14ac:dyDescent="0.2">
      <c r="AX3523" s="1"/>
    </row>
    <row r="3524" spans="50:50" x14ac:dyDescent="0.2">
      <c r="AX3524" s="1"/>
    </row>
    <row r="3525" spans="50:50" x14ac:dyDescent="0.2">
      <c r="AX3525" s="1"/>
    </row>
    <row r="3526" spans="50:50" x14ac:dyDescent="0.2">
      <c r="AX3526" s="1"/>
    </row>
    <row r="3527" spans="50:50" x14ac:dyDescent="0.2">
      <c r="AX3527" s="1"/>
    </row>
    <row r="3528" spans="50:50" x14ac:dyDescent="0.2">
      <c r="AX3528" s="1"/>
    </row>
    <row r="3529" spans="50:50" x14ac:dyDescent="0.2">
      <c r="AX3529" s="1"/>
    </row>
    <row r="3530" spans="50:50" x14ac:dyDescent="0.2">
      <c r="AX3530" s="1"/>
    </row>
    <row r="3531" spans="50:50" x14ac:dyDescent="0.2">
      <c r="AX3531" s="1"/>
    </row>
    <row r="3532" spans="50:50" x14ac:dyDescent="0.2">
      <c r="AX3532" s="1"/>
    </row>
    <row r="3533" spans="50:50" x14ac:dyDescent="0.2">
      <c r="AX3533" s="1"/>
    </row>
    <row r="3534" spans="50:50" x14ac:dyDescent="0.2">
      <c r="AX3534" s="1"/>
    </row>
    <row r="3535" spans="50:50" x14ac:dyDescent="0.2">
      <c r="AX3535" s="1"/>
    </row>
    <row r="3536" spans="50:50" x14ac:dyDescent="0.2">
      <c r="AX3536" s="1"/>
    </row>
    <row r="3537" spans="50:50" x14ac:dyDescent="0.2">
      <c r="AX3537" s="1"/>
    </row>
    <row r="3538" spans="50:50" x14ac:dyDescent="0.2">
      <c r="AX3538" s="1"/>
    </row>
    <row r="3539" spans="50:50" x14ac:dyDescent="0.2">
      <c r="AX3539" s="1"/>
    </row>
    <row r="3540" spans="50:50" x14ac:dyDescent="0.2">
      <c r="AX3540" s="1"/>
    </row>
    <row r="3541" spans="50:50" x14ac:dyDescent="0.2">
      <c r="AX3541" s="1"/>
    </row>
    <row r="3542" spans="50:50" x14ac:dyDescent="0.2">
      <c r="AX3542" s="1"/>
    </row>
    <row r="3543" spans="50:50" x14ac:dyDescent="0.2">
      <c r="AX3543" s="1"/>
    </row>
    <row r="3544" spans="50:50" x14ac:dyDescent="0.2">
      <c r="AX3544" s="1"/>
    </row>
    <row r="3545" spans="50:50" x14ac:dyDescent="0.2">
      <c r="AX3545" s="1"/>
    </row>
    <row r="3546" spans="50:50" x14ac:dyDescent="0.2">
      <c r="AX3546" s="1"/>
    </row>
    <row r="3547" spans="50:50" x14ac:dyDescent="0.2">
      <c r="AX3547" s="1"/>
    </row>
    <row r="3548" spans="50:50" x14ac:dyDescent="0.2">
      <c r="AX3548" s="1"/>
    </row>
    <row r="3549" spans="50:50" x14ac:dyDescent="0.2">
      <c r="AX3549" s="1"/>
    </row>
    <row r="3550" spans="50:50" x14ac:dyDescent="0.2">
      <c r="AX3550" s="1"/>
    </row>
    <row r="3551" spans="50:50" x14ac:dyDescent="0.2">
      <c r="AX3551" s="1"/>
    </row>
    <row r="3552" spans="50:50" x14ac:dyDescent="0.2">
      <c r="AX3552" s="1"/>
    </row>
    <row r="3553" spans="50:50" x14ac:dyDescent="0.2">
      <c r="AX3553" s="1"/>
    </row>
    <row r="3554" spans="50:50" x14ac:dyDescent="0.2">
      <c r="AX3554" s="1"/>
    </row>
    <row r="3555" spans="50:50" x14ac:dyDescent="0.2">
      <c r="AX3555" s="1"/>
    </row>
    <row r="3556" spans="50:50" x14ac:dyDescent="0.2">
      <c r="AX3556" s="1"/>
    </row>
    <row r="3557" spans="50:50" x14ac:dyDescent="0.2">
      <c r="AX3557" s="1"/>
    </row>
    <row r="3558" spans="50:50" x14ac:dyDescent="0.2">
      <c r="AX3558" s="1"/>
    </row>
    <row r="3559" spans="50:50" x14ac:dyDescent="0.2">
      <c r="AX3559" s="1"/>
    </row>
    <row r="3560" spans="50:50" x14ac:dyDescent="0.2">
      <c r="AX3560" s="1"/>
    </row>
    <row r="3561" spans="50:50" x14ac:dyDescent="0.2">
      <c r="AX3561" s="1"/>
    </row>
    <row r="3562" spans="50:50" x14ac:dyDescent="0.2">
      <c r="AX3562" s="1"/>
    </row>
    <row r="3563" spans="50:50" x14ac:dyDescent="0.2">
      <c r="AX3563" s="1"/>
    </row>
    <row r="3564" spans="50:50" x14ac:dyDescent="0.2">
      <c r="AX3564" s="1"/>
    </row>
    <row r="3565" spans="50:50" x14ac:dyDescent="0.2">
      <c r="AX3565" s="1"/>
    </row>
    <row r="3566" spans="50:50" x14ac:dyDescent="0.2">
      <c r="AX3566" s="1"/>
    </row>
    <row r="3567" spans="50:50" x14ac:dyDescent="0.2">
      <c r="AX3567" s="1"/>
    </row>
    <row r="3568" spans="50:50" x14ac:dyDescent="0.2">
      <c r="AX3568" s="1"/>
    </row>
    <row r="3569" spans="50:50" x14ac:dyDescent="0.2">
      <c r="AX3569" s="1"/>
    </row>
    <row r="3570" spans="50:50" x14ac:dyDescent="0.2">
      <c r="AX3570" s="1"/>
    </row>
    <row r="3571" spans="50:50" x14ac:dyDescent="0.2">
      <c r="AX3571" s="1"/>
    </row>
    <row r="3572" spans="50:50" x14ac:dyDescent="0.2">
      <c r="AX3572" s="1"/>
    </row>
    <row r="3573" spans="50:50" x14ac:dyDescent="0.2">
      <c r="AX3573" s="1"/>
    </row>
    <row r="3574" spans="50:50" x14ac:dyDescent="0.2">
      <c r="AX3574" s="1"/>
    </row>
    <row r="3575" spans="50:50" x14ac:dyDescent="0.2">
      <c r="AX3575" s="1"/>
    </row>
    <row r="3576" spans="50:50" x14ac:dyDescent="0.2">
      <c r="AX3576" s="1"/>
    </row>
    <row r="3577" spans="50:50" x14ac:dyDescent="0.2">
      <c r="AX3577" s="1"/>
    </row>
    <row r="3578" spans="50:50" x14ac:dyDescent="0.2">
      <c r="AX3578" s="1"/>
    </row>
    <row r="3579" spans="50:50" x14ac:dyDescent="0.2">
      <c r="AX3579" s="1"/>
    </row>
    <row r="3580" spans="50:50" x14ac:dyDescent="0.2">
      <c r="AX3580" s="1"/>
    </row>
    <row r="3581" spans="50:50" x14ac:dyDescent="0.2">
      <c r="AX3581" s="1"/>
    </row>
    <row r="3582" spans="50:50" x14ac:dyDescent="0.2">
      <c r="AX3582" s="1"/>
    </row>
    <row r="3583" spans="50:50" x14ac:dyDescent="0.2">
      <c r="AX3583" s="1"/>
    </row>
    <row r="3584" spans="50:50" x14ac:dyDescent="0.2">
      <c r="AX3584" s="1"/>
    </row>
    <row r="3585" spans="50:50" x14ac:dyDescent="0.2">
      <c r="AX3585" s="1"/>
    </row>
    <row r="3586" spans="50:50" x14ac:dyDescent="0.2">
      <c r="AX3586" s="1"/>
    </row>
    <row r="3587" spans="50:50" x14ac:dyDescent="0.2">
      <c r="AX3587" s="1"/>
    </row>
    <row r="3588" spans="50:50" x14ac:dyDescent="0.2">
      <c r="AX3588" s="1"/>
    </row>
    <row r="3589" spans="50:50" x14ac:dyDescent="0.2">
      <c r="AX3589" s="1"/>
    </row>
    <row r="3590" spans="50:50" x14ac:dyDescent="0.2">
      <c r="AX3590" s="1"/>
    </row>
    <row r="3591" spans="50:50" x14ac:dyDescent="0.2">
      <c r="AX3591" s="1"/>
    </row>
    <row r="3592" spans="50:50" x14ac:dyDescent="0.2">
      <c r="AX3592" s="1"/>
    </row>
    <row r="3593" spans="50:50" x14ac:dyDescent="0.2">
      <c r="AX3593" s="1"/>
    </row>
    <row r="3594" spans="50:50" x14ac:dyDescent="0.2">
      <c r="AX3594" s="1"/>
    </row>
    <row r="3595" spans="50:50" x14ac:dyDescent="0.2">
      <c r="AX3595" s="1"/>
    </row>
    <row r="3596" spans="50:50" x14ac:dyDescent="0.2">
      <c r="AX3596" s="1"/>
    </row>
    <row r="3597" spans="50:50" x14ac:dyDescent="0.2">
      <c r="AX3597" s="1"/>
    </row>
    <row r="3598" spans="50:50" x14ac:dyDescent="0.2">
      <c r="AX3598" s="1"/>
    </row>
    <row r="3599" spans="50:50" x14ac:dyDescent="0.2">
      <c r="AX3599" s="1"/>
    </row>
    <row r="3600" spans="50:50" x14ac:dyDescent="0.2">
      <c r="AX3600" s="1"/>
    </row>
    <row r="3601" spans="50:50" x14ac:dyDescent="0.2">
      <c r="AX3601" s="1"/>
    </row>
    <row r="3602" spans="50:50" x14ac:dyDescent="0.2">
      <c r="AX3602" s="1"/>
    </row>
    <row r="3603" spans="50:50" x14ac:dyDescent="0.2">
      <c r="AX3603" s="1"/>
    </row>
    <row r="3604" spans="50:50" x14ac:dyDescent="0.2">
      <c r="AX3604" s="1"/>
    </row>
    <row r="3605" spans="50:50" x14ac:dyDescent="0.2">
      <c r="AX3605" s="1"/>
    </row>
    <row r="3606" spans="50:50" x14ac:dyDescent="0.2">
      <c r="AX3606" s="1"/>
    </row>
    <row r="3607" spans="50:50" x14ac:dyDescent="0.2">
      <c r="AX3607" s="1"/>
    </row>
    <row r="3608" spans="50:50" x14ac:dyDescent="0.2">
      <c r="AX3608" s="1"/>
    </row>
    <row r="3609" spans="50:50" x14ac:dyDescent="0.2">
      <c r="AX3609" s="1"/>
    </row>
    <row r="3610" spans="50:50" x14ac:dyDescent="0.2">
      <c r="AX3610" s="1"/>
    </row>
    <row r="3611" spans="50:50" x14ac:dyDescent="0.2">
      <c r="AX3611" s="1"/>
    </row>
    <row r="3612" spans="50:50" x14ac:dyDescent="0.2">
      <c r="AX3612" s="1"/>
    </row>
    <row r="3613" spans="50:50" x14ac:dyDescent="0.2">
      <c r="AX3613" s="1"/>
    </row>
    <row r="3614" spans="50:50" x14ac:dyDescent="0.2">
      <c r="AX3614" s="1"/>
    </row>
    <row r="3615" spans="50:50" x14ac:dyDescent="0.2">
      <c r="AX3615" s="1"/>
    </row>
    <row r="3616" spans="50:50" x14ac:dyDescent="0.2">
      <c r="AX3616" s="1"/>
    </row>
    <row r="3617" spans="50:50" x14ac:dyDescent="0.2">
      <c r="AX3617" s="1"/>
    </row>
    <row r="3618" spans="50:50" x14ac:dyDescent="0.2">
      <c r="AX3618" s="1"/>
    </row>
    <row r="3619" spans="50:50" x14ac:dyDescent="0.2">
      <c r="AX3619" s="1"/>
    </row>
    <row r="3620" spans="50:50" x14ac:dyDescent="0.2">
      <c r="AX3620" s="1"/>
    </row>
    <row r="3621" spans="50:50" x14ac:dyDescent="0.2">
      <c r="AX3621" s="1"/>
    </row>
    <row r="3622" spans="50:50" x14ac:dyDescent="0.2">
      <c r="AX3622" s="1"/>
    </row>
    <row r="3623" spans="50:50" x14ac:dyDescent="0.2">
      <c r="AX3623" s="1"/>
    </row>
    <row r="3624" spans="50:50" x14ac:dyDescent="0.2">
      <c r="AX3624" s="1"/>
    </row>
    <row r="3625" spans="50:50" x14ac:dyDescent="0.2">
      <c r="AX3625" s="1"/>
    </row>
    <row r="3626" spans="50:50" x14ac:dyDescent="0.2">
      <c r="AX3626" s="1"/>
    </row>
    <row r="3627" spans="50:50" x14ac:dyDescent="0.2">
      <c r="AX3627" s="1"/>
    </row>
    <row r="3628" spans="50:50" x14ac:dyDescent="0.2">
      <c r="AX3628" s="1"/>
    </row>
    <row r="3629" spans="50:50" x14ac:dyDescent="0.2">
      <c r="AX3629" s="1"/>
    </row>
    <row r="3630" spans="50:50" x14ac:dyDescent="0.2">
      <c r="AX3630" s="1"/>
    </row>
    <row r="3631" spans="50:50" x14ac:dyDescent="0.2">
      <c r="AX3631" s="1"/>
    </row>
    <row r="3632" spans="50:50" x14ac:dyDescent="0.2">
      <c r="AX3632" s="1"/>
    </row>
    <row r="3633" spans="50:50" x14ac:dyDescent="0.2">
      <c r="AX3633" s="1"/>
    </row>
    <row r="3634" spans="50:50" x14ac:dyDescent="0.2">
      <c r="AX3634" s="1"/>
    </row>
    <row r="3635" spans="50:50" x14ac:dyDescent="0.2">
      <c r="AX3635" s="1"/>
    </row>
    <row r="3636" spans="50:50" x14ac:dyDescent="0.2">
      <c r="AX3636" s="1"/>
    </row>
    <row r="3637" spans="50:50" x14ac:dyDescent="0.2">
      <c r="AX3637" s="1"/>
    </row>
    <row r="3638" spans="50:50" x14ac:dyDescent="0.2">
      <c r="AX3638" s="1"/>
    </row>
    <row r="3639" spans="50:50" x14ac:dyDescent="0.2">
      <c r="AX3639" s="1"/>
    </row>
    <row r="3640" spans="50:50" x14ac:dyDescent="0.2">
      <c r="AX3640" s="1"/>
    </row>
    <row r="3641" spans="50:50" x14ac:dyDescent="0.2">
      <c r="AX3641" s="1"/>
    </row>
    <row r="3642" spans="50:50" x14ac:dyDescent="0.2">
      <c r="AX3642" s="1"/>
    </row>
    <row r="3643" spans="50:50" x14ac:dyDescent="0.2">
      <c r="AX3643" s="1"/>
    </row>
    <row r="3644" spans="50:50" x14ac:dyDescent="0.2">
      <c r="AX3644" s="1"/>
    </row>
    <row r="3645" spans="50:50" x14ac:dyDescent="0.2">
      <c r="AX3645" s="1"/>
    </row>
    <row r="3646" spans="50:50" x14ac:dyDescent="0.2">
      <c r="AX3646" s="1"/>
    </row>
    <row r="3647" spans="50:50" x14ac:dyDescent="0.2">
      <c r="AX3647" s="1"/>
    </row>
    <row r="3648" spans="50:50" x14ac:dyDescent="0.2">
      <c r="AX3648" s="1"/>
    </row>
    <row r="3649" spans="50:50" x14ac:dyDescent="0.2">
      <c r="AX3649" s="1"/>
    </row>
    <row r="3650" spans="50:50" x14ac:dyDescent="0.2">
      <c r="AX3650" s="1"/>
    </row>
    <row r="3651" spans="50:50" x14ac:dyDescent="0.2">
      <c r="AX3651" s="1"/>
    </row>
    <row r="3652" spans="50:50" x14ac:dyDescent="0.2">
      <c r="AX3652" s="1"/>
    </row>
    <row r="3653" spans="50:50" x14ac:dyDescent="0.2">
      <c r="AX3653" s="1"/>
    </row>
    <row r="3654" spans="50:50" x14ac:dyDescent="0.2">
      <c r="AX3654" s="1"/>
    </row>
    <row r="3655" spans="50:50" x14ac:dyDescent="0.2">
      <c r="AX3655" s="1"/>
    </row>
    <row r="3656" spans="50:50" x14ac:dyDescent="0.2">
      <c r="AX3656" s="1"/>
    </row>
    <row r="3657" spans="50:50" x14ac:dyDescent="0.2">
      <c r="AX3657" s="1"/>
    </row>
    <row r="3658" spans="50:50" x14ac:dyDescent="0.2">
      <c r="AX3658" s="1"/>
    </row>
    <row r="3659" spans="50:50" x14ac:dyDescent="0.2">
      <c r="AX3659" s="1"/>
    </row>
    <row r="3660" spans="50:50" x14ac:dyDescent="0.2">
      <c r="AX3660" s="1"/>
    </row>
    <row r="3661" spans="50:50" x14ac:dyDescent="0.2">
      <c r="AX3661" s="1"/>
    </row>
    <row r="3662" spans="50:50" x14ac:dyDescent="0.2">
      <c r="AX3662" s="1"/>
    </row>
    <row r="3663" spans="50:50" x14ac:dyDescent="0.2">
      <c r="AX3663" s="1"/>
    </row>
    <row r="3664" spans="50:50" x14ac:dyDescent="0.2">
      <c r="AX3664" s="1"/>
    </row>
    <row r="3665" spans="50:50" x14ac:dyDescent="0.2">
      <c r="AX3665" s="1"/>
    </row>
    <row r="3666" spans="50:50" x14ac:dyDescent="0.2">
      <c r="AX3666" s="1"/>
    </row>
    <row r="3667" spans="50:50" x14ac:dyDescent="0.2">
      <c r="AX3667" s="1"/>
    </row>
    <row r="3668" spans="50:50" x14ac:dyDescent="0.2">
      <c r="AX3668" s="1"/>
    </row>
    <row r="3669" spans="50:50" x14ac:dyDescent="0.2">
      <c r="AX3669" s="1"/>
    </row>
    <row r="3670" spans="50:50" x14ac:dyDescent="0.2">
      <c r="AX3670" s="1"/>
    </row>
    <row r="3671" spans="50:50" x14ac:dyDescent="0.2">
      <c r="AX3671" s="1"/>
    </row>
    <row r="3672" spans="50:50" x14ac:dyDescent="0.2">
      <c r="AX3672" s="1"/>
    </row>
    <row r="3673" spans="50:50" x14ac:dyDescent="0.2">
      <c r="AX3673" s="1"/>
    </row>
    <row r="3674" spans="50:50" x14ac:dyDescent="0.2">
      <c r="AX3674" s="1"/>
    </row>
    <row r="3675" spans="50:50" x14ac:dyDescent="0.2">
      <c r="AX3675" s="1"/>
    </row>
    <row r="3676" spans="50:50" x14ac:dyDescent="0.2">
      <c r="AX3676" s="1"/>
    </row>
    <row r="3677" spans="50:50" x14ac:dyDescent="0.2">
      <c r="AX3677" s="1"/>
    </row>
    <row r="3678" spans="50:50" x14ac:dyDescent="0.2">
      <c r="AX3678" s="1"/>
    </row>
    <row r="3679" spans="50:50" x14ac:dyDescent="0.2">
      <c r="AX3679" s="1"/>
    </row>
    <row r="3680" spans="50:50" x14ac:dyDescent="0.2">
      <c r="AX3680" s="1"/>
    </row>
    <row r="3681" spans="50:50" x14ac:dyDescent="0.2">
      <c r="AX3681" s="1"/>
    </row>
    <row r="3682" spans="50:50" x14ac:dyDescent="0.2">
      <c r="AX3682" s="1"/>
    </row>
    <row r="3683" spans="50:50" x14ac:dyDescent="0.2">
      <c r="AX3683" s="1"/>
    </row>
    <row r="3684" spans="50:50" x14ac:dyDescent="0.2">
      <c r="AX3684" s="1"/>
    </row>
    <row r="3685" spans="50:50" x14ac:dyDescent="0.2">
      <c r="AX3685" s="1"/>
    </row>
    <row r="3686" spans="50:50" x14ac:dyDescent="0.2">
      <c r="AX3686" s="1"/>
    </row>
    <row r="3687" spans="50:50" x14ac:dyDescent="0.2">
      <c r="AX3687" s="1"/>
    </row>
    <row r="3688" spans="50:50" x14ac:dyDescent="0.2">
      <c r="AX3688" s="1"/>
    </row>
    <row r="3689" spans="50:50" x14ac:dyDescent="0.2">
      <c r="AX3689" s="1"/>
    </row>
    <row r="3690" spans="50:50" x14ac:dyDescent="0.2">
      <c r="AX3690" s="1"/>
    </row>
    <row r="3691" spans="50:50" x14ac:dyDescent="0.2">
      <c r="AX3691" s="1"/>
    </row>
    <row r="3692" spans="50:50" x14ac:dyDescent="0.2">
      <c r="AX3692" s="1"/>
    </row>
    <row r="3693" spans="50:50" x14ac:dyDescent="0.2">
      <c r="AX3693" s="1"/>
    </row>
    <row r="3694" spans="50:50" x14ac:dyDescent="0.2">
      <c r="AX3694" s="1"/>
    </row>
    <row r="3695" spans="50:50" x14ac:dyDescent="0.2">
      <c r="AX3695" s="1"/>
    </row>
    <row r="3696" spans="50:50" x14ac:dyDescent="0.2">
      <c r="AX3696" s="1"/>
    </row>
    <row r="3697" spans="50:50" x14ac:dyDescent="0.2">
      <c r="AX3697" s="1"/>
    </row>
    <row r="3698" spans="50:50" x14ac:dyDescent="0.2">
      <c r="AX3698" s="1"/>
    </row>
    <row r="3699" spans="50:50" x14ac:dyDescent="0.2">
      <c r="AX3699" s="1"/>
    </row>
    <row r="3700" spans="50:50" x14ac:dyDescent="0.2">
      <c r="AX3700" s="1"/>
    </row>
    <row r="3701" spans="50:50" x14ac:dyDescent="0.2">
      <c r="AX3701" s="1"/>
    </row>
    <row r="3702" spans="50:50" x14ac:dyDescent="0.2">
      <c r="AX3702" s="1"/>
    </row>
    <row r="3703" spans="50:50" x14ac:dyDescent="0.2">
      <c r="AX3703" s="1"/>
    </row>
    <row r="3704" spans="50:50" x14ac:dyDescent="0.2">
      <c r="AX3704" s="1"/>
    </row>
    <row r="3705" spans="50:50" x14ac:dyDescent="0.2">
      <c r="AX3705" s="1"/>
    </row>
    <row r="3706" spans="50:50" x14ac:dyDescent="0.2">
      <c r="AX3706" s="1"/>
    </row>
    <row r="3707" spans="50:50" x14ac:dyDescent="0.2">
      <c r="AX3707" s="1"/>
    </row>
    <row r="3708" spans="50:50" x14ac:dyDescent="0.2">
      <c r="AX3708" s="1"/>
    </row>
    <row r="3709" spans="50:50" x14ac:dyDescent="0.2">
      <c r="AX3709" s="1"/>
    </row>
    <row r="3710" spans="50:50" x14ac:dyDescent="0.2">
      <c r="AX3710" s="1"/>
    </row>
    <row r="3711" spans="50:50" x14ac:dyDescent="0.2">
      <c r="AX3711" s="1"/>
    </row>
    <row r="3712" spans="50:50" x14ac:dyDescent="0.2">
      <c r="AX3712" s="1"/>
    </row>
    <row r="3713" spans="50:50" x14ac:dyDescent="0.2">
      <c r="AX3713" s="1"/>
    </row>
    <row r="3714" spans="50:50" x14ac:dyDescent="0.2">
      <c r="AX3714" s="1"/>
    </row>
    <row r="3715" spans="50:50" x14ac:dyDescent="0.2">
      <c r="AX3715" s="1"/>
    </row>
    <row r="3716" spans="50:50" x14ac:dyDescent="0.2">
      <c r="AX3716" s="1"/>
    </row>
    <row r="3717" spans="50:50" x14ac:dyDescent="0.2">
      <c r="AX3717" s="1"/>
    </row>
    <row r="3718" spans="50:50" x14ac:dyDescent="0.2">
      <c r="AX3718" s="1"/>
    </row>
    <row r="3719" spans="50:50" x14ac:dyDescent="0.2">
      <c r="AX3719" s="1"/>
    </row>
    <row r="3720" spans="50:50" x14ac:dyDescent="0.2">
      <c r="AX3720" s="1"/>
    </row>
    <row r="3721" spans="50:50" x14ac:dyDescent="0.2">
      <c r="AX3721" s="1"/>
    </row>
    <row r="3722" spans="50:50" x14ac:dyDescent="0.2">
      <c r="AX3722" s="1"/>
    </row>
    <row r="3723" spans="50:50" x14ac:dyDescent="0.2">
      <c r="AX3723" s="1"/>
    </row>
    <row r="3724" spans="50:50" x14ac:dyDescent="0.2">
      <c r="AX3724" s="1"/>
    </row>
    <row r="3725" spans="50:50" x14ac:dyDescent="0.2">
      <c r="AX3725" s="1"/>
    </row>
    <row r="3726" spans="50:50" x14ac:dyDescent="0.2">
      <c r="AX3726" s="1"/>
    </row>
    <row r="3727" spans="50:50" x14ac:dyDescent="0.2">
      <c r="AX3727" s="1"/>
    </row>
    <row r="3728" spans="50:50" x14ac:dyDescent="0.2">
      <c r="AX3728" s="1"/>
    </row>
    <row r="3729" spans="50:50" x14ac:dyDescent="0.2">
      <c r="AX3729" s="1"/>
    </row>
    <row r="3730" spans="50:50" x14ac:dyDescent="0.2">
      <c r="AX3730" s="1"/>
    </row>
    <row r="3731" spans="50:50" x14ac:dyDescent="0.2">
      <c r="AX3731" s="1"/>
    </row>
    <row r="3732" spans="50:50" x14ac:dyDescent="0.2">
      <c r="AX3732" s="1"/>
    </row>
    <row r="3733" spans="50:50" x14ac:dyDescent="0.2">
      <c r="AX3733" s="1"/>
    </row>
    <row r="3734" spans="50:50" x14ac:dyDescent="0.2">
      <c r="AX3734" s="1"/>
    </row>
    <row r="3735" spans="50:50" x14ac:dyDescent="0.2">
      <c r="AX3735" s="1"/>
    </row>
    <row r="3736" spans="50:50" x14ac:dyDescent="0.2">
      <c r="AX3736" s="1"/>
    </row>
    <row r="3737" spans="50:50" x14ac:dyDescent="0.2">
      <c r="AX3737" s="1"/>
    </row>
    <row r="3738" spans="50:50" x14ac:dyDescent="0.2">
      <c r="AX3738" s="1"/>
    </row>
    <row r="3739" spans="50:50" x14ac:dyDescent="0.2">
      <c r="AX3739" s="1"/>
    </row>
    <row r="3740" spans="50:50" x14ac:dyDescent="0.2">
      <c r="AX3740" s="1"/>
    </row>
    <row r="3741" spans="50:50" x14ac:dyDescent="0.2">
      <c r="AX3741" s="1"/>
    </row>
    <row r="3742" spans="50:50" x14ac:dyDescent="0.2">
      <c r="AX3742" s="1"/>
    </row>
    <row r="3743" spans="50:50" x14ac:dyDescent="0.2">
      <c r="AX3743" s="1"/>
    </row>
    <row r="3744" spans="50:50" x14ac:dyDescent="0.2">
      <c r="AX3744" s="1"/>
    </row>
    <row r="3745" spans="50:50" x14ac:dyDescent="0.2">
      <c r="AX3745" s="1"/>
    </row>
    <row r="3746" spans="50:50" x14ac:dyDescent="0.2">
      <c r="AX3746" s="1"/>
    </row>
    <row r="3747" spans="50:50" x14ac:dyDescent="0.2">
      <c r="AX3747" s="1"/>
    </row>
    <row r="3748" spans="50:50" x14ac:dyDescent="0.2">
      <c r="AX3748" s="1"/>
    </row>
    <row r="3749" spans="50:50" x14ac:dyDescent="0.2">
      <c r="AX3749" s="1"/>
    </row>
  </sheetData>
  <protectedRanges>
    <protectedRange password="CAE7" sqref="H95:J95 AC95 AI81 AB57:AD57 H71:J73" name="Range2_1" securityDescriptor="O:WDG:WDD:(A;;CC;;;S-1-5-21-1275210071-1547161642-839522115-1954)"/>
    <protectedRange password="CAE7" sqref="AI60 AI46 AI76:AI80 AC76:AC94 AC46:AC56 AC60:AC73 AM46:AM56" name="Range2_1_3_1_1_1" securityDescriptor="O:WDG:WDD:(A;;CC;;;S-1-5-21-1275210071-1547161642-839522115-1954)"/>
    <protectedRange password="CAE7" sqref="AB95 AH81" name="Range2_2_1" securityDescriptor="O:WDG:WDD:(A;;CC;;;S-1-5-21-1275210071-1547161642-839522115-1954)"/>
    <protectedRange password="CAE7" sqref="AD95 AJ81" name="Range2_3_1" securityDescriptor="O:WDG:WDD:(A;;CC;;;S-1-5-21-1275210071-1547161642-839522115-1954)"/>
    <protectedRange password="CAE7" sqref="AA39" name="Range2_1_3_1_2_1" securityDescriptor="O:WDG:WDD:(A;;CC;;;S-1-5-21-1275210071-1547161642-839522115-1954)"/>
    <protectedRange password="CAE7" sqref="H237:J237 H495:J495 H484:J484 H448:J448 H425:J425 H351:J351 H374:J374 H384:J384 H407:J407" name="Range2_5_1" securityDescriptor="O:WDG:WDD:(A;;CC;;;S-1-5-21-1275210071-1547161642-839522115-1954)"/>
    <protectedRange password="CAE7" sqref="J230:J236 J449:J450 J485:J494 J426:J438 J441:J447 J408:J424 J340:J350 J377:J383 J387 J454:J483" name="Range2_1_3_2_2" securityDescriptor="O:WDG:WDD:(A;;CC;;;S-1-5-21-1275210071-1547161642-839522115-1954)"/>
    <protectedRange password="CAE7" sqref="J452 J385" name="Range2_1_3_2_1_1" securityDescriptor="O:WDG:WDD:(A;;CC;;;S-1-5-21-1275210071-1547161642-839522115-1954)"/>
    <protectedRange password="CAE7" sqref="J83:J94" name="Range2_1_3_3_1" securityDescriptor="O:WDG:WDD:(A;;CC;;;S-1-5-21-1275210071-1547161642-839522115-1954)"/>
    <protectedRange password="CAE7" sqref="J79:J82" name="Range2_1_3_3_2_1" securityDescriptor="O:WDG:WDD:(A;;CC;;;S-1-5-21-1275210071-1547161642-839522115-1954)"/>
    <protectedRange password="CAE7" sqref="J76:J78" name="Range2_1_3_4_1_1" securityDescriptor="O:WDG:WDD:(A;;CC;;;S-1-5-21-1275210071-1547161642-839522115-1954)"/>
    <protectedRange password="CAE7" sqref="J64:J69" name="Range2_1_3_5_1_1_1" securityDescriptor="O:WDG:WDD:(A;;CC;;;S-1-5-21-1275210071-1547161642-839522115-1954)"/>
    <protectedRange password="CAE7" sqref="J60:J63" name="Range2_1_3_3_1_1_1_1" securityDescriptor="O:WDG:WDD:(A;;CC;;;S-1-5-21-1275210071-1547161642-839522115-1954)"/>
    <protectedRange password="CAE7" sqref="J70" name="Range2_1_3_6_1_1" securityDescriptor="O:WDG:WDD:(A;;CC;;;S-1-5-21-1275210071-1547161642-839522115-1954)"/>
    <protectedRange password="CAE7" sqref="AR124:AS124" name="Range2_4_1_1_1_1_1_2" securityDescriptor="O:WDG:WDD:(A;;CC;;;S-1-5-21-1275210071-1547161642-839522115-1954)"/>
    <protectedRange password="CAE7" sqref="AR126:AS126" name="Range2_4_1_1_1_1_1_1_1" securityDescriptor="O:WDG:WDD:(A;;CC;;;S-1-5-21-1275210071-1547161642-839522115-1954)"/>
    <protectedRange password="CAE7" sqref="T126:U126" name="Range2_4_1_1_1" securityDescriptor="O:WDG:WDD:(A;;CC;;;S-1-5-21-1275210071-1547161642-839522115-1954)"/>
  </protectedRanges>
  <dataConsolidate/>
  <mergeCells count="1018">
    <mergeCell ref="B495:C495"/>
    <mergeCell ref="D495:G495"/>
    <mergeCell ref="H495:I495"/>
    <mergeCell ref="K495:M495"/>
    <mergeCell ref="B493:C493"/>
    <mergeCell ref="D493:G493"/>
    <mergeCell ref="H493:I493"/>
    <mergeCell ref="K493:M493"/>
    <mergeCell ref="N493:X493"/>
    <mergeCell ref="B494:C494"/>
    <mergeCell ref="D494:G494"/>
    <mergeCell ref="H494:I494"/>
    <mergeCell ref="K494:M494"/>
    <mergeCell ref="N494:X494"/>
    <mergeCell ref="B491:C491"/>
    <mergeCell ref="D491:G491"/>
    <mergeCell ref="H491:I491"/>
    <mergeCell ref="K491:M491"/>
    <mergeCell ref="N491:X491"/>
    <mergeCell ref="B492:C492"/>
    <mergeCell ref="D492:G492"/>
    <mergeCell ref="H492:I492"/>
    <mergeCell ref="K492:M492"/>
    <mergeCell ref="N492:X492"/>
    <mergeCell ref="B489:C489"/>
    <mergeCell ref="D489:G489"/>
    <mergeCell ref="H489:I489"/>
    <mergeCell ref="K489:M489"/>
    <mergeCell ref="N489:X489"/>
    <mergeCell ref="B490:C490"/>
    <mergeCell ref="D490:G490"/>
    <mergeCell ref="H490:I490"/>
    <mergeCell ref="K490:M490"/>
    <mergeCell ref="N490:X490"/>
    <mergeCell ref="B487:C487"/>
    <mergeCell ref="D487:G487"/>
    <mergeCell ref="H487:I487"/>
    <mergeCell ref="K487:M487"/>
    <mergeCell ref="N487:X487"/>
    <mergeCell ref="B488:C488"/>
    <mergeCell ref="D488:G488"/>
    <mergeCell ref="H488:I488"/>
    <mergeCell ref="K488:M488"/>
    <mergeCell ref="N488:X488"/>
    <mergeCell ref="N485:X485"/>
    <mergeCell ref="B486:C486"/>
    <mergeCell ref="D486:G486"/>
    <mergeCell ref="H486:I486"/>
    <mergeCell ref="K486:M486"/>
    <mergeCell ref="N486:X486"/>
    <mergeCell ref="B484:C484"/>
    <mergeCell ref="D484:G484"/>
    <mergeCell ref="H484:I484"/>
    <mergeCell ref="K484:M484"/>
    <mergeCell ref="B485:C485"/>
    <mergeCell ref="D485:G485"/>
    <mergeCell ref="H485:I485"/>
    <mergeCell ref="K485:M485"/>
    <mergeCell ref="B482:C482"/>
    <mergeCell ref="D482:G482"/>
    <mergeCell ref="H482:I482"/>
    <mergeCell ref="K482:M482"/>
    <mergeCell ref="N482:X482"/>
    <mergeCell ref="B483:C483"/>
    <mergeCell ref="D483:G483"/>
    <mergeCell ref="H483:I483"/>
    <mergeCell ref="K483:M483"/>
    <mergeCell ref="N483:X483"/>
    <mergeCell ref="B480:C480"/>
    <mergeCell ref="D480:G480"/>
    <mergeCell ref="H480:I480"/>
    <mergeCell ref="K480:M480"/>
    <mergeCell ref="N480:X480"/>
    <mergeCell ref="B481:C481"/>
    <mergeCell ref="D481:G481"/>
    <mergeCell ref="H481:I481"/>
    <mergeCell ref="K481:M481"/>
    <mergeCell ref="N481:X481"/>
    <mergeCell ref="B470:C470"/>
    <mergeCell ref="D470:G470"/>
    <mergeCell ref="H470:I470"/>
    <mergeCell ref="K470:M470"/>
    <mergeCell ref="N470:X470"/>
    <mergeCell ref="B479:C479"/>
    <mergeCell ref="D479:G479"/>
    <mergeCell ref="H479:I479"/>
    <mergeCell ref="K479:M479"/>
    <mergeCell ref="N479:X479"/>
    <mergeCell ref="B466:C466"/>
    <mergeCell ref="D466:G466"/>
    <mergeCell ref="H466:I466"/>
    <mergeCell ref="K466:M466"/>
    <mergeCell ref="N466:X466"/>
    <mergeCell ref="B467:C467"/>
    <mergeCell ref="D467:G467"/>
    <mergeCell ref="H467:I467"/>
    <mergeCell ref="K467:M467"/>
    <mergeCell ref="N467:X467"/>
    <mergeCell ref="B464:C464"/>
    <mergeCell ref="D464:G464"/>
    <mergeCell ref="H464:I464"/>
    <mergeCell ref="K464:M464"/>
    <mergeCell ref="N464:X464"/>
    <mergeCell ref="B465:C465"/>
    <mergeCell ref="D465:G465"/>
    <mergeCell ref="H465:I465"/>
    <mergeCell ref="K465:M465"/>
    <mergeCell ref="N465:X465"/>
    <mergeCell ref="B462:C462"/>
    <mergeCell ref="D462:G462"/>
    <mergeCell ref="H462:I462"/>
    <mergeCell ref="K462:M462"/>
    <mergeCell ref="N462:X462"/>
    <mergeCell ref="B463:C463"/>
    <mergeCell ref="D463:G463"/>
    <mergeCell ref="H463:I463"/>
    <mergeCell ref="K463:M463"/>
    <mergeCell ref="N463:X463"/>
    <mergeCell ref="B460:C460"/>
    <mergeCell ref="D460:G460"/>
    <mergeCell ref="H460:I460"/>
    <mergeCell ref="K460:M460"/>
    <mergeCell ref="N460:X460"/>
    <mergeCell ref="B461:C461"/>
    <mergeCell ref="D461:G461"/>
    <mergeCell ref="H461:I461"/>
    <mergeCell ref="K461:M461"/>
    <mergeCell ref="N461:X461"/>
    <mergeCell ref="B458:C458"/>
    <mergeCell ref="D458:G458"/>
    <mergeCell ref="H458:I458"/>
    <mergeCell ref="K458:M458"/>
    <mergeCell ref="N458:X458"/>
    <mergeCell ref="B459:C459"/>
    <mergeCell ref="D459:G459"/>
    <mergeCell ref="H459:I459"/>
    <mergeCell ref="K459:M459"/>
    <mergeCell ref="N459:X459"/>
    <mergeCell ref="B456:C456"/>
    <mergeCell ref="D456:G456"/>
    <mergeCell ref="H456:I456"/>
    <mergeCell ref="K456:M456"/>
    <mergeCell ref="N456:X456"/>
    <mergeCell ref="B457:C457"/>
    <mergeCell ref="D457:G457"/>
    <mergeCell ref="H457:I457"/>
    <mergeCell ref="K457:M457"/>
    <mergeCell ref="N457:X457"/>
    <mergeCell ref="AS454:AU454"/>
    <mergeCell ref="AV454:AX454"/>
    <mergeCell ref="B455:C455"/>
    <mergeCell ref="D455:G455"/>
    <mergeCell ref="H455:I455"/>
    <mergeCell ref="K455:M455"/>
    <mergeCell ref="N455:X455"/>
    <mergeCell ref="B453:C453"/>
    <mergeCell ref="D453:G453"/>
    <mergeCell ref="H453:I453"/>
    <mergeCell ref="K453:M453"/>
    <mergeCell ref="N453:X453"/>
    <mergeCell ref="B454:C454"/>
    <mergeCell ref="D454:G454"/>
    <mergeCell ref="H454:I454"/>
    <mergeCell ref="K454:M454"/>
    <mergeCell ref="N454:X454"/>
    <mergeCell ref="B447:C447"/>
    <mergeCell ref="D447:G447"/>
    <mergeCell ref="H447:I447"/>
    <mergeCell ref="K447:M447"/>
    <mergeCell ref="N447:X447"/>
    <mergeCell ref="B452:X452"/>
    <mergeCell ref="B445:C445"/>
    <mergeCell ref="D445:G445"/>
    <mergeCell ref="H445:I445"/>
    <mergeCell ref="K445:M445"/>
    <mergeCell ref="N445:X445"/>
    <mergeCell ref="B446:C446"/>
    <mergeCell ref="D446:G446"/>
    <mergeCell ref="H446:I446"/>
    <mergeCell ref="K446:M446"/>
    <mergeCell ref="N446:X446"/>
    <mergeCell ref="B438:C438"/>
    <mergeCell ref="D438:G438"/>
    <mergeCell ref="H438:I438"/>
    <mergeCell ref="K438:M438"/>
    <mergeCell ref="N438:X438"/>
    <mergeCell ref="B444:C444"/>
    <mergeCell ref="D444:G444"/>
    <mergeCell ref="H444:I444"/>
    <mergeCell ref="K444:M444"/>
    <mergeCell ref="N444:X444"/>
    <mergeCell ref="B436:C436"/>
    <mergeCell ref="D436:G436"/>
    <mergeCell ref="H436:I436"/>
    <mergeCell ref="K436:M436"/>
    <mergeCell ref="N436:X436"/>
    <mergeCell ref="B437:C437"/>
    <mergeCell ref="D437:G437"/>
    <mergeCell ref="H437:I437"/>
    <mergeCell ref="K437:M437"/>
    <mergeCell ref="N437:X437"/>
    <mergeCell ref="B434:C434"/>
    <mergeCell ref="D434:G434"/>
    <mergeCell ref="H434:I434"/>
    <mergeCell ref="K434:M434"/>
    <mergeCell ref="N434:X434"/>
    <mergeCell ref="B435:C435"/>
    <mergeCell ref="D435:G435"/>
    <mergeCell ref="H435:I435"/>
    <mergeCell ref="K435:M435"/>
    <mergeCell ref="N435:X435"/>
    <mergeCell ref="B432:C432"/>
    <mergeCell ref="D432:G432"/>
    <mergeCell ref="H432:I432"/>
    <mergeCell ref="K432:M432"/>
    <mergeCell ref="N432:X432"/>
    <mergeCell ref="B433:C433"/>
    <mergeCell ref="D433:G433"/>
    <mergeCell ref="H433:I433"/>
    <mergeCell ref="K433:M433"/>
    <mergeCell ref="N433:X433"/>
    <mergeCell ref="B430:C430"/>
    <mergeCell ref="D430:G430"/>
    <mergeCell ref="H430:I430"/>
    <mergeCell ref="K430:M430"/>
    <mergeCell ref="N430:X430"/>
    <mergeCell ref="B431:C431"/>
    <mergeCell ref="D431:G431"/>
    <mergeCell ref="H431:I431"/>
    <mergeCell ref="K431:M431"/>
    <mergeCell ref="N431:X431"/>
    <mergeCell ref="AQ428:AU428"/>
    <mergeCell ref="AV428:AZ428"/>
    <mergeCell ref="B429:C429"/>
    <mergeCell ref="D429:G429"/>
    <mergeCell ref="H429:I429"/>
    <mergeCell ref="K429:M429"/>
    <mergeCell ref="N429:X429"/>
    <mergeCell ref="AL429:AP429"/>
    <mergeCell ref="B428:C428"/>
    <mergeCell ref="D428:G428"/>
    <mergeCell ref="H428:I428"/>
    <mergeCell ref="K428:M428"/>
    <mergeCell ref="N428:X428"/>
    <mergeCell ref="AL428:AP428"/>
    <mergeCell ref="N426:X426"/>
    <mergeCell ref="B427:C427"/>
    <mergeCell ref="D427:G427"/>
    <mergeCell ref="H427:I427"/>
    <mergeCell ref="K427:M427"/>
    <mergeCell ref="N427:X427"/>
    <mergeCell ref="B425:C425"/>
    <mergeCell ref="D425:G425"/>
    <mergeCell ref="H425:I425"/>
    <mergeCell ref="K425:M425"/>
    <mergeCell ref="B426:C426"/>
    <mergeCell ref="D426:G426"/>
    <mergeCell ref="H426:I426"/>
    <mergeCell ref="K426:M426"/>
    <mergeCell ref="N408:X408"/>
    <mergeCell ref="B409:C409"/>
    <mergeCell ref="D409:G409"/>
    <mergeCell ref="H409:I409"/>
    <mergeCell ref="K409:M409"/>
    <mergeCell ref="N409:X409"/>
    <mergeCell ref="B407:C407"/>
    <mergeCell ref="D407:G407"/>
    <mergeCell ref="H407:I407"/>
    <mergeCell ref="K407:M407"/>
    <mergeCell ref="B408:C408"/>
    <mergeCell ref="D408:G408"/>
    <mergeCell ref="H408:I408"/>
    <mergeCell ref="K408:M408"/>
    <mergeCell ref="B405:C405"/>
    <mergeCell ref="D405:G405"/>
    <mergeCell ref="H405:I405"/>
    <mergeCell ref="K405:M405"/>
    <mergeCell ref="N405:X405"/>
    <mergeCell ref="B406:C406"/>
    <mergeCell ref="D406:G406"/>
    <mergeCell ref="H406:I406"/>
    <mergeCell ref="K406:M406"/>
    <mergeCell ref="N406:X406"/>
    <mergeCell ref="B403:C403"/>
    <mergeCell ref="D403:G403"/>
    <mergeCell ref="H403:I403"/>
    <mergeCell ref="K403:M403"/>
    <mergeCell ref="N403:X403"/>
    <mergeCell ref="B404:C404"/>
    <mergeCell ref="D404:G404"/>
    <mergeCell ref="H404:I404"/>
    <mergeCell ref="K404:M404"/>
    <mergeCell ref="N404:X404"/>
    <mergeCell ref="B401:C401"/>
    <mergeCell ref="D401:G401"/>
    <mergeCell ref="H401:I401"/>
    <mergeCell ref="K401:M401"/>
    <mergeCell ref="N401:X401"/>
    <mergeCell ref="B402:C402"/>
    <mergeCell ref="D402:G402"/>
    <mergeCell ref="H402:I402"/>
    <mergeCell ref="K402:M402"/>
    <mergeCell ref="N402:X402"/>
    <mergeCell ref="B399:C399"/>
    <mergeCell ref="D399:G399"/>
    <mergeCell ref="H399:I399"/>
    <mergeCell ref="K399:M399"/>
    <mergeCell ref="N399:X399"/>
    <mergeCell ref="B400:C400"/>
    <mergeCell ref="D400:G400"/>
    <mergeCell ref="H400:I400"/>
    <mergeCell ref="K400:M400"/>
    <mergeCell ref="N400:X400"/>
    <mergeCell ref="B397:C397"/>
    <mergeCell ref="D397:G397"/>
    <mergeCell ref="H397:I397"/>
    <mergeCell ref="K397:M397"/>
    <mergeCell ref="N397:X397"/>
    <mergeCell ref="B398:C398"/>
    <mergeCell ref="D398:G398"/>
    <mergeCell ref="H398:I398"/>
    <mergeCell ref="K398:M398"/>
    <mergeCell ref="N398:X398"/>
    <mergeCell ref="B395:C395"/>
    <mergeCell ref="D395:G395"/>
    <mergeCell ref="H395:I395"/>
    <mergeCell ref="K395:M395"/>
    <mergeCell ref="N395:X395"/>
    <mergeCell ref="B396:C396"/>
    <mergeCell ref="D396:G396"/>
    <mergeCell ref="H396:I396"/>
    <mergeCell ref="K396:M396"/>
    <mergeCell ref="N396:X396"/>
    <mergeCell ref="B393:C393"/>
    <mergeCell ref="D393:G393"/>
    <mergeCell ref="H393:I393"/>
    <mergeCell ref="K393:M393"/>
    <mergeCell ref="N393:X393"/>
    <mergeCell ref="B394:C394"/>
    <mergeCell ref="D394:G394"/>
    <mergeCell ref="H394:I394"/>
    <mergeCell ref="K394:M394"/>
    <mergeCell ref="N394:X394"/>
    <mergeCell ref="B391:C391"/>
    <mergeCell ref="D391:G391"/>
    <mergeCell ref="H391:I391"/>
    <mergeCell ref="K391:M391"/>
    <mergeCell ref="N391:X391"/>
    <mergeCell ref="B392:C392"/>
    <mergeCell ref="D392:G392"/>
    <mergeCell ref="H392:I392"/>
    <mergeCell ref="K392:M392"/>
    <mergeCell ref="N392:X392"/>
    <mergeCell ref="B389:C389"/>
    <mergeCell ref="D389:G389"/>
    <mergeCell ref="H389:I389"/>
    <mergeCell ref="K389:M389"/>
    <mergeCell ref="N389:X389"/>
    <mergeCell ref="B390:C390"/>
    <mergeCell ref="D390:G390"/>
    <mergeCell ref="H390:I390"/>
    <mergeCell ref="K390:M390"/>
    <mergeCell ref="N390:X390"/>
    <mergeCell ref="B387:C387"/>
    <mergeCell ref="D387:G387"/>
    <mergeCell ref="H387:I387"/>
    <mergeCell ref="K387:M387"/>
    <mergeCell ref="N387:X387"/>
    <mergeCell ref="B388:C388"/>
    <mergeCell ref="D388:G388"/>
    <mergeCell ref="H388:I388"/>
    <mergeCell ref="K388:M388"/>
    <mergeCell ref="N388:X388"/>
    <mergeCell ref="D384:G384"/>
    <mergeCell ref="H384:I384"/>
    <mergeCell ref="K384:M384"/>
    <mergeCell ref="N384:X384"/>
    <mergeCell ref="B385:X385"/>
    <mergeCell ref="B386:C386"/>
    <mergeCell ref="D386:G386"/>
    <mergeCell ref="H386:I386"/>
    <mergeCell ref="K386:M386"/>
    <mergeCell ref="N386:X386"/>
    <mergeCell ref="B382:C382"/>
    <mergeCell ref="D382:G382"/>
    <mergeCell ref="H382:I382"/>
    <mergeCell ref="K382:M382"/>
    <mergeCell ref="N382:X382"/>
    <mergeCell ref="B383:C383"/>
    <mergeCell ref="D383:G383"/>
    <mergeCell ref="H383:I383"/>
    <mergeCell ref="K383:M383"/>
    <mergeCell ref="N383:X383"/>
    <mergeCell ref="B380:C380"/>
    <mergeCell ref="D380:G380"/>
    <mergeCell ref="H380:I380"/>
    <mergeCell ref="K380:M380"/>
    <mergeCell ref="N380:X380"/>
    <mergeCell ref="B381:C381"/>
    <mergeCell ref="D381:G381"/>
    <mergeCell ref="H381:I381"/>
    <mergeCell ref="K381:M381"/>
    <mergeCell ref="N381:X381"/>
    <mergeCell ref="AP378:AR378"/>
    <mergeCell ref="AS378:AU378"/>
    <mergeCell ref="AV378:AX378"/>
    <mergeCell ref="B379:C379"/>
    <mergeCell ref="D379:G379"/>
    <mergeCell ref="H379:I379"/>
    <mergeCell ref="K379:M379"/>
    <mergeCell ref="N379:X379"/>
    <mergeCell ref="B378:C378"/>
    <mergeCell ref="D378:G378"/>
    <mergeCell ref="H378:I378"/>
    <mergeCell ref="K378:M378"/>
    <mergeCell ref="N378:X378"/>
    <mergeCell ref="AL378:AN378"/>
    <mergeCell ref="N376:X376"/>
    <mergeCell ref="B377:C377"/>
    <mergeCell ref="D377:G377"/>
    <mergeCell ref="H377:I377"/>
    <mergeCell ref="K377:M377"/>
    <mergeCell ref="N377:X377"/>
    <mergeCell ref="B374:C374"/>
    <mergeCell ref="D374:G374"/>
    <mergeCell ref="H374:I374"/>
    <mergeCell ref="K374:M374"/>
    <mergeCell ref="B376:C376"/>
    <mergeCell ref="D376:G376"/>
    <mergeCell ref="H376:I376"/>
    <mergeCell ref="K376:M376"/>
    <mergeCell ref="B372:C372"/>
    <mergeCell ref="D372:G372"/>
    <mergeCell ref="H372:I372"/>
    <mergeCell ref="K372:M372"/>
    <mergeCell ref="N372:X372"/>
    <mergeCell ref="B373:C373"/>
    <mergeCell ref="D373:G373"/>
    <mergeCell ref="H373:I373"/>
    <mergeCell ref="K373:M373"/>
    <mergeCell ref="N373:X373"/>
    <mergeCell ref="B370:C370"/>
    <mergeCell ref="D370:G370"/>
    <mergeCell ref="H370:I370"/>
    <mergeCell ref="K370:M370"/>
    <mergeCell ref="N370:X370"/>
    <mergeCell ref="B371:C371"/>
    <mergeCell ref="D371:G371"/>
    <mergeCell ref="H371:I371"/>
    <mergeCell ref="K371:M371"/>
    <mergeCell ref="N371:X371"/>
    <mergeCell ref="B368:C368"/>
    <mergeCell ref="D368:G368"/>
    <mergeCell ref="H368:I368"/>
    <mergeCell ref="K368:M368"/>
    <mergeCell ref="N368:X368"/>
    <mergeCell ref="B369:C369"/>
    <mergeCell ref="D369:G369"/>
    <mergeCell ref="H369:I369"/>
    <mergeCell ref="K369:M369"/>
    <mergeCell ref="N369:X369"/>
    <mergeCell ref="B366:C366"/>
    <mergeCell ref="D366:G366"/>
    <mergeCell ref="H366:I366"/>
    <mergeCell ref="K366:M366"/>
    <mergeCell ref="N366:X366"/>
    <mergeCell ref="B367:C367"/>
    <mergeCell ref="D367:G367"/>
    <mergeCell ref="H367:I367"/>
    <mergeCell ref="K367:M367"/>
    <mergeCell ref="N367:X367"/>
    <mergeCell ref="B364:C364"/>
    <mergeCell ref="D364:G364"/>
    <mergeCell ref="H364:I364"/>
    <mergeCell ref="K364:M364"/>
    <mergeCell ref="N364:X364"/>
    <mergeCell ref="B365:C365"/>
    <mergeCell ref="D365:G365"/>
    <mergeCell ref="H365:I365"/>
    <mergeCell ref="K365:M365"/>
    <mergeCell ref="N365:X365"/>
    <mergeCell ref="B362:C362"/>
    <mergeCell ref="D362:G362"/>
    <mergeCell ref="H362:I362"/>
    <mergeCell ref="K362:M362"/>
    <mergeCell ref="N362:X362"/>
    <mergeCell ref="B363:C363"/>
    <mergeCell ref="D363:G363"/>
    <mergeCell ref="H363:I363"/>
    <mergeCell ref="K363:M363"/>
    <mergeCell ref="N363:X363"/>
    <mergeCell ref="AP360:AR360"/>
    <mergeCell ref="AS360:AU360"/>
    <mergeCell ref="AV360:AX360"/>
    <mergeCell ref="B361:C361"/>
    <mergeCell ref="D361:G361"/>
    <mergeCell ref="H361:I361"/>
    <mergeCell ref="K361:M361"/>
    <mergeCell ref="N361:X361"/>
    <mergeCell ref="B360:C360"/>
    <mergeCell ref="D360:G360"/>
    <mergeCell ref="H360:I360"/>
    <mergeCell ref="K360:M360"/>
    <mergeCell ref="N360:X360"/>
    <mergeCell ref="AL360:AN360"/>
    <mergeCell ref="B358:C358"/>
    <mergeCell ref="D358:G358"/>
    <mergeCell ref="H358:I358"/>
    <mergeCell ref="K358:M358"/>
    <mergeCell ref="N358:X358"/>
    <mergeCell ref="B359:C359"/>
    <mergeCell ref="D359:G359"/>
    <mergeCell ref="H359:I359"/>
    <mergeCell ref="K359:M359"/>
    <mergeCell ref="N359:X359"/>
    <mergeCell ref="B356:C356"/>
    <mergeCell ref="D356:G356"/>
    <mergeCell ref="H356:I356"/>
    <mergeCell ref="K356:M356"/>
    <mergeCell ref="N356:X356"/>
    <mergeCell ref="B357:C357"/>
    <mergeCell ref="D357:G357"/>
    <mergeCell ref="H357:I357"/>
    <mergeCell ref="K357:M357"/>
    <mergeCell ref="N357:X357"/>
    <mergeCell ref="B354:C354"/>
    <mergeCell ref="D354:G354"/>
    <mergeCell ref="H354:I354"/>
    <mergeCell ref="K354:M354"/>
    <mergeCell ref="N354:X354"/>
    <mergeCell ref="B355:C355"/>
    <mergeCell ref="D355:G355"/>
    <mergeCell ref="H355:I355"/>
    <mergeCell ref="K355:M355"/>
    <mergeCell ref="N355:X355"/>
    <mergeCell ref="B352:X352"/>
    <mergeCell ref="B353:C353"/>
    <mergeCell ref="D353:G353"/>
    <mergeCell ref="H353:I353"/>
    <mergeCell ref="K353:M353"/>
    <mergeCell ref="N353:X353"/>
    <mergeCell ref="N349:X349"/>
    <mergeCell ref="D350:G350"/>
    <mergeCell ref="H350:I350"/>
    <mergeCell ref="K350:M350"/>
    <mergeCell ref="N350:X350"/>
    <mergeCell ref="D351:G351"/>
    <mergeCell ref="H351:I351"/>
    <mergeCell ref="K351:M351"/>
    <mergeCell ref="N351:X351"/>
    <mergeCell ref="B346:C346"/>
    <mergeCell ref="D346:G346"/>
    <mergeCell ref="B347:C347"/>
    <mergeCell ref="D349:G349"/>
    <mergeCell ref="H349:I349"/>
    <mergeCell ref="K349:M349"/>
    <mergeCell ref="B344:C344"/>
    <mergeCell ref="D344:G344"/>
    <mergeCell ref="H344:I344"/>
    <mergeCell ref="K344:M344"/>
    <mergeCell ref="N344:X344"/>
    <mergeCell ref="B345:C345"/>
    <mergeCell ref="B342:C342"/>
    <mergeCell ref="D342:G342"/>
    <mergeCell ref="H342:I342"/>
    <mergeCell ref="K342:M342"/>
    <mergeCell ref="N342:X342"/>
    <mergeCell ref="B343:C343"/>
    <mergeCell ref="D343:G343"/>
    <mergeCell ref="H343:I343"/>
    <mergeCell ref="K343:M343"/>
    <mergeCell ref="N343:X343"/>
    <mergeCell ref="B340:C340"/>
    <mergeCell ref="D340:G340"/>
    <mergeCell ref="H340:I340"/>
    <mergeCell ref="K340:M340"/>
    <mergeCell ref="N340:X340"/>
    <mergeCell ref="B341:C341"/>
    <mergeCell ref="D341:G341"/>
    <mergeCell ref="H341:I341"/>
    <mergeCell ref="K341:M341"/>
    <mergeCell ref="N341:X341"/>
    <mergeCell ref="AP338:AR338"/>
    <mergeCell ref="B339:C339"/>
    <mergeCell ref="D339:G339"/>
    <mergeCell ref="H339:I339"/>
    <mergeCell ref="K339:M339"/>
    <mergeCell ref="N339:X339"/>
    <mergeCell ref="B337:C337"/>
    <mergeCell ref="D337:G337"/>
    <mergeCell ref="H337:I337"/>
    <mergeCell ref="K337:M337"/>
    <mergeCell ref="N337:X337"/>
    <mergeCell ref="AL338:AN338"/>
    <mergeCell ref="B236:C236"/>
    <mergeCell ref="D236:G236"/>
    <mergeCell ref="H236:I236"/>
    <mergeCell ref="K236:M236"/>
    <mergeCell ref="N236:X236"/>
    <mergeCell ref="D237:G237"/>
    <mergeCell ref="H237:I237"/>
    <mergeCell ref="K237:M237"/>
    <mergeCell ref="N237:X237"/>
    <mergeCell ref="B234:C234"/>
    <mergeCell ref="D234:G234"/>
    <mergeCell ref="H234:I234"/>
    <mergeCell ref="K234:M234"/>
    <mergeCell ref="N234:X234"/>
    <mergeCell ref="B235:C235"/>
    <mergeCell ref="D235:G235"/>
    <mergeCell ref="H235:I235"/>
    <mergeCell ref="K235:M235"/>
    <mergeCell ref="N235:X235"/>
    <mergeCell ref="B232:C232"/>
    <mergeCell ref="D232:G232"/>
    <mergeCell ref="H232:I232"/>
    <mergeCell ref="K232:M232"/>
    <mergeCell ref="N232:X232"/>
    <mergeCell ref="B233:C233"/>
    <mergeCell ref="D233:G233"/>
    <mergeCell ref="H233:I233"/>
    <mergeCell ref="K233:M233"/>
    <mergeCell ref="N233:X233"/>
    <mergeCell ref="B230:C230"/>
    <mergeCell ref="D230:G230"/>
    <mergeCell ref="H230:I230"/>
    <mergeCell ref="K230:M230"/>
    <mergeCell ref="N230:X230"/>
    <mergeCell ref="B231:C231"/>
    <mergeCell ref="D231:G231"/>
    <mergeCell ref="H231:I231"/>
    <mergeCell ref="K231:M231"/>
    <mergeCell ref="N231:X231"/>
    <mergeCell ref="S216:V216"/>
    <mergeCell ref="P219:X219"/>
    <mergeCell ref="AS227:AU227"/>
    <mergeCell ref="AV227:AX227"/>
    <mergeCell ref="B228:C228"/>
    <mergeCell ref="D228:G228"/>
    <mergeCell ref="H228:I228"/>
    <mergeCell ref="K228:M228"/>
    <mergeCell ref="N228:X228"/>
    <mergeCell ref="R194:S194"/>
    <mergeCell ref="M196:S196"/>
    <mergeCell ref="M198:T198"/>
    <mergeCell ref="M202:T202"/>
    <mergeCell ref="M204:T204"/>
    <mergeCell ref="G209:K209"/>
    <mergeCell ref="Q209:T209"/>
    <mergeCell ref="M181:O181"/>
    <mergeCell ref="B184:S184"/>
    <mergeCell ref="B185:S185"/>
    <mergeCell ref="W186:X186"/>
    <mergeCell ref="W188:X188"/>
    <mergeCell ref="R192:S192"/>
    <mergeCell ref="J171:L171"/>
    <mergeCell ref="N171:O171"/>
    <mergeCell ref="W171:X171"/>
    <mergeCell ref="B173:X173"/>
    <mergeCell ref="B175:W175"/>
    <mergeCell ref="B180:S180"/>
    <mergeCell ref="W166:X166"/>
    <mergeCell ref="B167:R167"/>
    <mergeCell ref="B168:S168"/>
    <mergeCell ref="J169:L169"/>
    <mergeCell ref="N169:O169"/>
    <mergeCell ref="W169:X169"/>
    <mergeCell ref="A160:W160"/>
    <mergeCell ref="B161:W161"/>
    <mergeCell ref="B162:W162"/>
    <mergeCell ref="B163:U163"/>
    <mergeCell ref="B164:R164"/>
    <mergeCell ref="W164:X164"/>
    <mergeCell ref="W149:X149"/>
    <mergeCell ref="B151:S152"/>
    <mergeCell ref="W152:X152"/>
    <mergeCell ref="B156:R157"/>
    <mergeCell ref="S156:U156"/>
    <mergeCell ref="W157:X157"/>
    <mergeCell ref="B145:S145"/>
    <mergeCell ref="W145:X145"/>
    <mergeCell ref="B146:Q146"/>
    <mergeCell ref="W146:X146"/>
    <mergeCell ref="B147:S148"/>
    <mergeCell ref="W147:X147"/>
    <mergeCell ref="W148:X148"/>
    <mergeCell ref="B141:U141"/>
    <mergeCell ref="B142:Q142"/>
    <mergeCell ref="W142:X142"/>
    <mergeCell ref="B143:S143"/>
    <mergeCell ref="W143:X143"/>
    <mergeCell ref="W144:X144"/>
    <mergeCell ref="V129:W129"/>
    <mergeCell ref="B131:R132"/>
    <mergeCell ref="W131:X131"/>
    <mergeCell ref="W132:X132"/>
    <mergeCell ref="W135:X135"/>
    <mergeCell ref="N137:O137"/>
    <mergeCell ref="W137:X137"/>
    <mergeCell ref="T126:U126"/>
    <mergeCell ref="V126:W126"/>
    <mergeCell ref="AR126:AS126"/>
    <mergeCell ref="AT126:AU126"/>
    <mergeCell ref="V127:W127"/>
    <mergeCell ref="AR127:AS127"/>
    <mergeCell ref="AT127:AU127"/>
    <mergeCell ref="B124:H124"/>
    <mergeCell ref="T124:U124"/>
    <mergeCell ref="V124:W124"/>
    <mergeCell ref="AR124:AS124"/>
    <mergeCell ref="AT124:AU124"/>
    <mergeCell ref="T125:U125"/>
    <mergeCell ref="V125:W125"/>
    <mergeCell ref="AR125:AS125"/>
    <mergeCell ref="AT125:AU125"/>
    <mergeCell ref="T122:U122"/>
    <mergeCell ref="V122:W122"/>
    <mergeCell ref="AP122:AQ122"/>
    <mergeCell ref="B123:S123"/>
    <mergeCell ref="T123:U123"/>
    <mergeCell ref="V123:W123"/>
    <mergeCell ref="AP123:AQ123"/>
    <mergeCell ref="BF119:BK119"/>
    <mergeCell ref="T120:U120"/>
    <mergeCell ref="V120:W120"/>
    <mergeCell ref="AP120:AQ120"/>
    <mergeCell ref="T121:U121"/>
    <mergeCell ref="V121:W121"/>
    <mergeCell ref="AP121:AQ121"/>
    <mergeCell ref="B117:W117"/>
    <mergeCell ref="B118:S118"/>
    <mergeCell ref="T119:U119"/>
    <mergeCell ref="V119:W119"/>
    <mergeCell ref="AP119:AW119"/>
    <mergeCell ref="AY119:BD119"/>
    <mergeCell ref="F114:I114"/>
    <mergeCell ref="T114:W114"/>
    <mergeCell ref="AP114:AQ114"/>
    <mergeCell ref="AR114:AS114"/>
    <mergeCell ref="B115:X115"/>
    <mergeCell ref="AP115:AQ115"/>
    <mergeCell ref="AR115:AS115"/>
    <mergeCell ref="B108:X108"/>
    <mergeCell ref="B110:X110"/>
    <mergeCell ref="A112:X112"/>
    <mergeCell ref="AP112:AQ112"/>
    <mergeCell ref="AR112:AS112"/>
    <mergeCell ref="AP113:AQ113"/>
    <mergeCell ref="AR113:AS113"/>
    <mergeCell ref="E101:H101"/>
    <mergeCell ref="Q101:T101"/>
    <mergeCell ref="E102:H102"/>
    <mergeCell ref="Q102:T102"/>
    <mergeCell ref="B104:X104"/>
    <mergeCell ref="B106:X106"/>
    <mergeCell ref="Q97:W97"/>
    <mergeCell ref="E98:J98"/>
    <mergeCell ref="K98:L98"/>
    <mergeCell ref="Q98:W98"/>
    <mergeCell ref="E99:F99"/>
    <mergeCell ref="G99:H99"/>
    <mergeCell ref="I99:J99"/>
    <mergeCell ref="K99:L99"/>
    <mergeCell ref="Q99:W99"/>
    <mergeCell ref="B95:C95"/>
    <mergeCell ref="D95:G95"/>
    <mergeCell ref="H95:I95"/>
    <mergeCell ref="K95:M95"/>
    <mergeCell ref="E97:J97"/>
    <mergeCell ref="K97:L97"/>
    <mergeCell ref="B93:C93"/>
    <mergeCell ref="D93:G93"/>
    <mergeCell ref="H93:I93"/>
    <mergeCell ref="K93:M93"/>
    <mergeCell ref="N93:X93"/>
    <mergeCell ref="B94:C94"/>
    <mergeCell ref="D94:G94"/>
    <mergeCell ref="H94:I94"/>
    <mergeCell ref="K94:M94"/>
    <mergeCell ref="N94:X94"/>
    <mergeCell ref="B91:C91"/>
    <mergeCell ref="D91:G91"/>
    <mergeCell ref="H91:I91"/>
    <mergeCell ref="K91:M91"/>
    <mergeCell ref="N91:X91"/>
    <mergeCell ref="B92:C92"/>
    <mergeCell ref="D92:G92"/>
    <mergeCell ref="H92:I92"/>
    <mergeCell ref="K92:M92"/>
    <mergeCell ref="N92:X92"/>
    <mergeCell ref="B89:C89"/>
    <mergeCell ref="D89:G89"/>
    <mergeCell ref="H89:I89"/>
    <mergeCell ref="K89:M89"/>
    <mergeCell ref="N89:X89"/>
    <mergeCell ref="B90:C90"/>
    <mergeCell ref="D90:G90"/>
    <mergeCell ref="H90:I90"/>
    <mergeCell ref="K90:M90"/>
    <mergeCell ref="N90:X90"/>
    <mergeCell ref="B87:C87"/>
    <mergeCell ref="D87:G87"/>
    <mergeCell ref="H87:I87"/>
    <mergeCell ref="K87:M87"/>
    <mergeCell ref="N87:X87"/>
    <mergeCell ref="B88:C88"/>
    <mergeCell ref="D88:G88"/>
    <mergeCell ref="H88:I88"/>
    <mergeCell ref="K88:M88"/>
    <mergeCell ref="N88:X88"/>
    <mergeCell ref="B85:C85"/>
    <mergeCell ref="D85:G85"/>
    <mergeCell ref="H85:I85"/>
    <mergeCell ref="K85:M85"/>
    <mergeCell ref="N85:X85"/>
    <mergeCell ref="B86:C86"/>
    <mergeCell ref="D86:G86"/>
    <mergeCell ref="H86:I86"/>
    <mergeCell ref="K86:M86"/>
    <mergeCell ref="N86:X86"/>
    <mergeCell ref="B83:C83"/>
    <mergeCell ref="D83:G83"/>
    <mergeCell ref="H83:I83"/>
    <mergeCell ref="K83:M83"/>
    <mergeCell ref="N83:X83"/>
    <mergeCell ref="B84:C84"/>
    <mergeCell ref="D84:G84"/>
    <mergeCell ref="H84:I84"/>
    <mergeCell ref="K84:M84"/>
    <mergeCell ref="N84:X84"/>
    <mergeCell ref="B81:C81"/>
    <mergeCell ref="D81:G81"/>
    <mergeCell ref="H81:I81"/>
    <mergeCell ref="K81:M81"/>
    <mergeCell ref="N81:X81"/>
    <mergeCell ref="B82:C82"/>
    <mergeCell ref="D82:G82"/>
    <mergeCell ref="H82:I82"/>
    <mergeCell ref="K82:M82"/>
    <mergeCell ref="N82:X82"/>
    <mergeCell ref="B79:C79"/>
    <mergeCell ref="D79:G79"/>
    <mergeCell ref="H79:I79"/>
    <mergeCell ref="K79:M79"/>
    <mergeCell ref="N79:X79"/>
    <mergeCell ref="B80:C80"/>
    <mergeCell ref="D80:G80"/>
    <mergeCell ref="H80:I80"/>
    <mergeCell ref="K80:M80"/>
    <mergeCell ref="N80:X80"/>
    <mergeCell ref="B77:C77"/>
    <mergeCell ref="D77:G77"/>
    <mergeCell ref="H77:I77"/>
    <mergeCell ref="K77:M77"/>
    <mergeCell ref="N77:X77"/>
    <mergeCell ref="B78:C78"/>
    <mergeCell ref="D78:G78"/>
    <mergeCell ref="H78:I78"/>
    <mergeCell ref="K78:M78"/>
    <mergeCell ref="N78:X78"/>
    <mergeCell ref="B75:C75"/>
    <mergeCell ref="D75:G75"/>
    <mergeCell ref="H75:I75"/>
    <mergeCell ref="K75:M75"/>
    <mergeCell ref="N75:X75"/>
    <mergeCell ref="B76:C76"/>
    <mergeCell ref="D76:G76"/>
    <mergeCell ref="H76:I76"/>
    <mergeCell ref="K76:M76"/>
    <mergeCell ref="N76:X76"/>
    <mergeCell ref="B70:C70"/>
    <mergeCell ref="D70:G70"/>
    <mergeCell ref="H70:I70"/>
    <mergeCell ref="K70:M70"/>
    <mergeCell ref="N70:X70"/>
    <mergeCell ref="D71:G71"/>
    <mergeCell ref="H71:I71"/>
    <mergeCell ref="K71:M71"/>
    <mergeCell ref="N71:X71"/>
    <mergeCell ref="B68:C68"/>
    <mergeCell ref="D68:G68"/>
    <mergeCell ref="H68:I68"/>
    <mergeCell ref="K68:M68"/>
    <mergeCell ref="N68:X68"/>
    <mergeCell ref="B69:C69"/>
    <mergeCell ref="D69:G69"/>
    <mergeCell ref="H69:I69"/>
    <mergeCell ref="K69:M69"/>
    <mergeCell ref="N69:X69"/>
    <mergeCell ref="B66:C66"/>
    <mergeCell ref="D66:G66"/>
    <mergeCell ref="H66:I66"/>
    <mergeCell ref="K66:M66"/>
    <mergeCell ref="N66:X66"/>
    <mergeCell ref="B67:C67"/>
    <mergeCell ref="D67:G67"/>
    <mergeCell ref="H67:I67"/>
    <mergeCell ref="K67:M67"/>
    <mergeCell ref="N67:X67"/>
    <mergeCell ref="B64:C64"/>
    <mergeCell ref="D64:G64"/>
    <mergeCell ref="H64:I64"/>
    <mergeCell ref="K64:M64"/>
    <mergeCell ref="N64:X64"/>
    <mergeCell ref="B65:C65"/>
    <mergeCell ref="D65:G65"/>
    <mergeCell ref="H65:I65"/>
    <mergeCell ref="K65:M65"/>
    <mergeCell ref="N65:X65"/>
    <mergeCell ref="B62:C62"/>
    <mergeCell ref="D62:G62"/>
    <mergeCell ref="H62:I62"/>
    <mergeCell ref="K62:M62"/>
    <mergeCell ref="N62:X62"/>
    <mergeCell ref="B63:C63"/>
    <mergeCell ref="D63:G63"/>
    <mergeCell ref="H63:I63"/>
    <mergeCell ref="K63:M63"/>
    <mergeCell ref="N63:X63"/>
    <mergeCell ref="B60:C60"/>
    <mergeCell ref="D60:G60"/>
    <mergeCell ref="H60:I60"/>
    <mergeCell ref="K60:M60"/>
    <mergeCell ref="N60:X60"/>
    <mergeCell ref="B61:C61"/>
    <mergeCell ref="D61:G61"/>
    <mergeCell ref="H61:I61"/>
    <mergeCell ref="K61:M61"/>
    <mergeCell ref="N61:X61"/>
    <mergeCell ref="B57:X57"/>
    <mergeCell ref="AE57:AG57"/>
    <mergeCell ref="J58:X58"/>
    <mergeCell ref="B59:C59"/>
    <mergeCell ref="D59:G59"/>
    <mergeCell ref="H59:I59"/>
    <mergeCell ref="K59:M59"/>
    <mergeCell ref="N59:X59"/>
    <mergeCell ref="B55:J55"/>
    <mergeCell ref="K55:N55"/>
    <mergeCell ref="O55:P55"/>
    <mergeCell ref="Q55:X55"/>
    <mergeCell ref="B56:J56"/>
    <mergeCell ref="K56:N56"/>
    <mergeCell ref="O56:P56"/>
    <mergeCell ref="Q56:X56"/>
    <mergeCell ref="B53:J53"/>
    <mergeCell ref="K53:N53"/>
    <mergeCell ref="O53:P53"/>
    <mergeCell ref="Q53:X53"/>
    <mergeCell ref="B54:J54"/>
    <mergeCell ref="K54:N54"/>
    <mergeCell ref="O54:P54"/>
    <mergeCell ref="Q54:X54"/>
    <mergeCell ref="B51:J51"/>
    <mergeCell ref="K51:N51"/>
    <mergeCell ref="O51:P51"/>
    <mergeCell ref="Q51:X51"/>
    <mergeCell ref="B52:J52"/>
    <mergeCell ref="K52:N52"/>
    <mergeCell ref="O52:P52"/>
    <mergeCell ref="Q52:X52"/>
    <mergeCell ref="B49:J49"/>
    <mergeCell ref="K49:N49"/>
    <mergeCell ref="O49:P49"/>
    <mergeCell ref="Q49:X49"/>
    <mergeCell ref="AQ49:AU49"/>
    <mergeCell ref="B50:J50"/>
    <mergeCell ref="K50:N50"/>
    <mergeCell ref="O50:P50"/>
    <mergeCell ref="Q50:X50"/>
    <mergeCell ref="B47:J47"/>
    <mergeCell ref="K47:N47"/>
    <mergeCell ref="O47:P47"/>
    <mergeCell ref="Q47:X47"/>
    <mergeCell ref="AQ47:AU47"/>
    <mergeCell ref="B48:J48"/>
    <mergeCell ref="K48:N48"/>
    <mergeCell ref="O48:P48"/>
    <mergeCell ref="Q48:X48"/>
    <mergeCell ref="AQ48:AU48"/>
    <mergeCell ref="AQ45:AU45"/>
    <mergeCell ref="B46:J46"/>
    <mergeCell ref="K46:N46"/>
    <mergeCell ref="O46:P46"/>
    <mergeCell ref="Q46:X46"/>
    <mergeCell ref="AQ46:AU46"/>
    <mergeCell ref="B42:R42"/>
    <mergeCell ref="B45:J45"/>
    <mergeCell ref="K45:N45"/>
    <mergeCell ref="O45:P45"/>
    <mergeCell ref="Q45:X45"/>
    <mergeCell ref="AL45:AN45"/>
    <mergeCell ref="O34:P34"/>
    <mergeCell ref="O36:R36"/>
    <mergeCell ref="O38:R38"/>
    <mergeCell ref="W39:X39"/>
    <mergeCell ref="AK39:AN39"/>
    <mergeCell ref="B41:Q41"/>
    <mergeCell ref="D20:G20"/>
    <mergeCell ref="F22:I22"/>
    <mergeCell ref="E25:H25"/>
    <mergeCell ref="G27:J27"/>
    <mergeCell ref="G29:J29"/>
    <mergeCell ref="O31:P31"/>
    <mergeCell ref="B14:E14"/>
    <mergeCell ref="F14:P14"/>
    <mergeCell ref="W14:X14"/>
    <mergeCell ref="B16:E16"/>
    <mergeCell ref="W16:X16"/>
    <mergeCell ref="D18:G18"/>
    <mergeCell ref="A1:T1"/>
    <mergeCell ref="B6:X6"/>
    <mergeCell ref="A7:X7"/>
    <mergeCell ref="A8:G8"/>
    <mergeCell ref="A10:L10"/>
    <mergeCell ref="B12:J12"/>
    <mergeCell ref="N12:Q12"/>
    <mergeCell ref="T3:X5"/>
  </mergeCells>
  <dataValidations count="9">
    <dataValidation type="list" allowBlank="1" showInputMessage="1" showErrorMessage="1" sqref="W148:X148" xr:uid="{ADF7D6BC-63B5-4577-8BDB-4613C65156D5}">
      <formula1>$AJ$148:$AJ$149</formula1>
    </dataValidation>
    <dataValidation type="list" allowBlank="1" showInputMessage="1" showErrorMessage="1" sqref="AQ45:AU45" xr:uid="{462EE2B1-1E24-42CE-84FA-5D2884000BC7}">
      <formula1>$AQ$46:$AQ$50</formula1>
    </dataValidation>
    <dataValidation type="list" allowBlank="1" showInputMessage="1" showErrorMessage="1" sqref="B42:R42" xr:uid="{68D37591-5E79-40AA-AAAC-C2DBC6D09C50}">
      <formula1>$B$240:$B$253</formula1>
    </dataValidation>
    <dataValidation type="list" allowBlank="1" showInputMessage="1" showErrorMessage="1" sqref="W152:X152" xr:uid="{EC65E752-6BFF-438F-815A-73E76C3034F2}">
      <formula1>$AJ$152:$AJ$153</formula1>
    </dataValidation>
    <dataValidation type="list" allowBlank="1" showInputMessage="1" showErrorMessage="1" sqref="W149:X149" xr:uid="{5F85CF35-C3EE-4907-A11F-6AD6EDBDADB5}">
      <formula1>$AJ$169:$AJ$170</formula1>
    </dataValidation>
    <dataValidation type="list" allowBlank="1" showInputMessage="1" showErrorMessage="1" sqref="S157" xr:uid="{C36B94EC-5BFC-4263-9003-F45BE570A8C0}">
      <formula1>"0,25,50,75,100"</formula1>
    </dataValidation>
    <dataValidation type="list" allowBlank="1" showInputMessage="1" showErrorMessage="1" sqref="B219" xr:uid="{AE2CB863-44DD-4206-9164-6287AE8EFA89}">
      <formula1>"Λειτουργός Γενικού Λογιστηρίου,Γενικός Ελεγκτής"</formula1>
    </dataValidation>
    <dataValidation type="list" allowBlank="1" showInputMessage="1" showErrorMessage="1" sqref="AC39" xr:uid="{210BB735-4144-43B4-8A51-003B6A2A9564}">
      <formula1>"0,1"</formula1>
    </dataValidation>
    <dataValidation type="list" allowBlank="1" showInputMessage="1" showErrorMessage="1" sqref="AL14" xr:uid="{FF45969B-F025-4A8F-A9C1-22F520F84B86}">
      <formula1>"ΔΗΜΟΣΙΟΣ ΥΠΑΛΛΗΛΟΣ,ΑΣΤΥΝ/ΠΥΡΟΣΒ - ΑΞΙΩΜΑΤΙΚΟΣ,ΑΣΤΥΝ/ΠΥΡΟΣΒ - ΛΟΧΙΑΣ,ΚΑΘΗΓΗΤΗΣ,ΔΑΣΚΑΛΟΣ, ΑΝΘΥΠΟΛΟΧ,ΥΠΟΛΟΧΑΓΟΣ,ΛΟΧΑΓΟΣ,ΤΑΓΜΑΤΑΡ,ΑΝΤΙΣΥΝΤ,ΣΥΝΤΑΓΜ,ΤΑΞΙΑΡ,ΥΠΟΣΤΡΑΤ,ΑΝΤΙΣΤΡΑΤ,ΥΓΕΙΟΝΟΜ,ΥΠΑΞΙΩΜ,ΑΝΘ/ΧΟΣ,ΥΠΟΛ/ΓΟΣ,ΛΟΧ/ΓΟΣ,ΤΑΓ/ΡΧΗΣ,ΑΝΤ/ΡΧΗΣ,ΣΥΝ/ΡΧΗΣ,ΤΑΞ/ΡΧΟΣ"</formula1>
    </dataValidation>
  </dataValidations>
  <printOptions horizontalCentered="1"/>
  <pageMargins left="0" right="0.19685039370078741" top="0.19685039370078741" bottom="0" header="0.39370078740157483" footer="0"/>
  <pageSetup paperSize="9" scale="78" orientation="portrait" r:id="rId1"/>
  <headerFooter alignWithMargins="0">
    <oddFooter>&amp;R&amp;P / &amp;N</oddFooter>
  </headerFooter>
  <rowBreaks count="3" manualBreakCount="3">
    <brk id="73" max="16383" man="1"/>
    <brk id="110" max="23" man="1"/>
    <brk id="159" max="23" man="1"/>
  </rowBreaks>
  <drawing r:id="rId2"/>
  <legacyDrawing r:id="rId3"/>
  <oleObjects>
    <mc:AlternateContent xmlns:mc="http://schemas.openxmlformats.org/markup-compatibility/2006">
      <mc:Choice Requires="x14">
        <oleObject shapeId="1025" r:id="rId4">
          <objectPr defaultSize="0" autoPict="0" r:id="rId5">
            <anchor moveWithCells="1" sizeWithCells="1">
              <from>
                <xdr:col>17</xdr:col>
                <xdr:colOff>66675</xdr:colOff>
                <xdr:row>1</xdr:row>
                <xdr:rowOff>142875</xdr:rowOff>
              </from>
              <to>
                <xdr:col>18</xdr:col>
                <xdr:colOff>285750</xdr:colOff>
                <xdr:row>4</xdr:row>
                <xdr:rowOff>95250</xdr:rowOff>
              </to>
            </anchor>
          </objectPr>
        </oleObject>
      </mc:Choice>
      <mc:Fallback>
        <oleObject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8C6D4FEE961E438C34C9D82FF34315" ma:contentTypeVersion="2" ma:contentTypeDescription="Create a new document." ma:contentTypeScope="" ma:versionID="f7cf6e00a1824168f30fd589934f513b">
  <xsd:schema xmlns:xsd="http://www.w3.org/2001/XMLSchema" xmlns:xs="http://www.w3.org/2001/XMLSchema" xmlns:p="http://schemas.microsoft.com/office/2006/metadata/properties" xmlns:ns3="24d12891-783c-4915-b246-78fc867aa980" targetNamespace="http://schemas.microsoft.com/office/2006/metadata/properties" ma:root="true" ma:fieldsID="3d69ccb2fec5cf6c3b4de6244d7f761a" ns3:_="">
    <xsd:import namespace="24d12891-783c-4915-b246-78fc867aa98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d12891-783c-4915-b246-78fc867aa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4FCF73-3ED4-4811-96C4-D2B32CE6D3FD}">
  <ds:schemaRefs>
    <ds:schemaRef ds:uri="http://schemas.microsoft.com/sharepoint/v3/contenttype/forms"/>
  </ds:schemaRefs>
</ds:datastoreItem>
</file>

<file path=customXml/itemProps2.xml><?xml version="1.0" encoding="utf-8"?>
<ds:datastoreItem xmlns:ds="http://schemas.openxmlformats.org/officeDocument/2006/customXml" ds:itemID="{FC3B873A-5824-467C-AE6B-E58EC4B1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d12891-783c-4915-b246-78fc867aa9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ED816C-F1D3-4254-AF7B-7CE08F0FB934}">
  <ds:schemaRefs>
    <ds:schemaRef ds:uri="http://schemas.microsoft.com/office/2006/metadata/properties"/>
    <ds:schemaRef ds:uri="http://purl.org/dc/elements/1.1/"/>
    <ds:schemaRef ds:uri="24d12891-783c-4915-b246-78fc867aa980"/>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Γ.Λ.65ΣΤ </vt:lpstr>
      <vt:lpstr>'Γ.Λ.65ΣΤ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Michaelidou  Kate</cp:lastModifiedBy>
  <cp:lastPrinted>2023-02-22T06:28:20Z</cp:lastPrinted>
  <dcterms:created xsi:type="dcterms:W3CDTF">2013-03-09T21:10:32Z</dcterms:created>
  <dcterms:modified xsi:type="dcterms:W3CDTF">2023-03-03T08:10:36Z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0x010100588C6D4FEE961E438C34C9D82FF34315</vt:lpwstr>
  </property>
</Properties>
</file>